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7.05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<sst xmlns="http://schemas.openxmlformats.org/spreadsheetml/2006/main" count="16" uniqueCount="16">
  <si>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Jocs</t>
  </si>
  <si>
    <t>Any</t>
  </si>
  <si>
    <t>La primitiva</t>
  </si>
  <si>
    <t>La quiniela</t>
  </si>
  <si>
    <t>El gordo</t>
  </si>
  <si>
    <t>Altres</t>
  </si>
  <si>
    <t>Total €</t>
  </si>
  <si>
    <t>Font: Loterías y Apuestas del Estado.</t>
  </si>
  <si>
    <t>Euromillones</t>
  </si>
  <si>
    <t xml:space="preserve"> Anual</t>
  </si>
  <si>
    <r>
      <t>D</t>
    </r>
    <r>
      <rPr>
        <b/>
        <sz val="8"/>
        <color indexed="9"/>
        <rFont val="Arial"/>
        <family val="2"/>
      </rPr>
      <t xml:space="preserve"> %</t>
    </r>
  </si>
  <si>
    <t xml:space="preserve">€/habit.  </t>
  </si>
  <si>
    <t>/any</t>
  </si>
  <si>
    <t>Bonoloto</t>
  </si>
  <si>
    <t>07.05.01 Vendes jocs actius</t>
  </si>
  <si>
    <t>Sabadell. 1997-2017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</si>
</sst>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J26" sqref="J26"/>
    </sheetView>
  </sheetViews>
  <sheetFormatPr defaultColWidth="11.421875" defaultRowHeight="12.75"/>
  <sheetData>
    <row r="1" spans="1:6" ht="15.75">
      <c r="A1" s="1" t="s">
        <v>14</v>
      </c>
      <c r="B1" s="2"/>
      <c r="C1" s="2"/>
      <c r="D1" s="2"/>
      <c r="E1" s="2"/>
      <c r="F1" s="2"/>
    </row>
    <row r="2" spans="1:10" ht="15">
      <c r="A2" s="3" t="s">
        <v>15</v>
      </c>
      <c r="B2" s="2"/>
      <c r="C2" s="2"/>
      <c r="D2" s="2"/>
      <c r="E2" s="2"/>
      <c r="F2" s="2"/>
      <c r="J2" s="4"/>
    </row>
    <row r="3" spans="1:10" ht="12.75">
      <c r="A3" s="5"/>
      <c r="B3" s="6"/>
      <c r="C3" s="6"/>
      <c r="D3" s="6"/>
      <c r="E3" s="6"/>
      <c r="F3" s="6"/>
      <c r="G3" s="6" t="s">
        <v>0</v>
      </c>
      <c r="H3" s="7"/>
      <c r="I3" s="9" t="s">
        <v>10</v>
      </c>
      <c r="J3" s="8" t="s">
        <v>11</v>
      </c>
    </row>
    <row r="4" spans="1:10" ht="12.75">
      <c r="A4" s="5" t="s">
        <v>1</v>
      </c>
      <c r="B4" s="7" t="s">
        <v>2</v>
      </c>
      <c r="C4" s="7" t="s">
        <v>13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  <c r="I4" s="7" t="s">
        <v>9</v>
      </c>
      <c r="J4" s="8" t="s">
        <v>12</v>
      </c>
    </row>
    <row r="5" spans="1:10" ht="12.75">
      <c r="A5" s="10">
        <v>1997</v>
      </c>
      <c r="B5" s="11">
        <f>1048504500/166.386</f>
        <v>6301638.960008655</v>
      </c>
      <c r="C5" s="11">
        <f>133362250/166.386</f>
        <v>801523.2651785607</v>
      </c>
      <c r="D5" s="11">
        <f>366075760/166.386</f>
        <v>2200159.6288149245</v>
      </c>
      <c r="E5" s="11">
        <f>31633250/166.386</f>
        <v>190119.6615099828</v>
      </c>
      <c r="F5" s="11"/>
      <c r="G5" s="12"/>
      <c r="H5" s="13">
        <f>SUM(B5:G5)</f>
        <v>9493441.515512124</v>
      </c>
      <c r="I5" s="12"/>
      <c r="J5" s="11">
        <f>H5/185798</f>
        <v>51.09549895861163</v>
      </c>
    </row>
    <row r="6" spans="1:10" ht="12.75">
      <c r="A6" s="10">
        <v>1998</v>
      </c>
      <c r="B6" s="11">
        <f>1078366600/166.386</f>
        <v>6481113.795631845</v>
      </c>
      <c r="C6" s="11">
        <f>150338350/166.386</f>
        <v>903551.681030856</v>
      </c>
      <c r="D6" s="11">
        <f>316788690/166.386</f>
        <v>1903938.3722188165</v>
      </c>
      <c r="E6" s="11">
        <f>92233500/166.386</f>
        <v>554334.4992968158</v>
      </c>
      <c r="F6" s="11"/>
      <c r="G6" s="11">
        <f>3853000/166.386</f>
        <v>23156.99638190713</v>
      </c>
      <c r="H6" s="13">
        <f aca="true" t="shared" si="0" ref="H6:H13">SUM(B6:G6)</f>
        <v>9866095.34456024</v>
      </c>
      <c r="I6" s="14">
        <f aca="true" t="shared" si="1" ref="I6:I16">(H6-H5)*100/H5</f>
        <v>3.9253818379689354</v>
      </c>
      <c r="J6" s="11">
        <f>H6/185586</f>
        <v>53.161851349564294</v>
      </c>
    </row>
    <row r="7" spans="1:10" ht="12.75">
      <c r="A7" s="10">
        <v>1999</v>
      </c>
      <c r="B7" s="11">
        <f>1201409600/166.386</f>
        <v>7220617.119228781</v>
      </c>
      <c r="C7" s="11">
        <f>168193500/166.386</f>
        <v>1010863.2937867369</v>
      </c>
      <c r="D7" s="11">
        <f>367295150/166.386</f>
        <v>2207488.3103145696</v>
      </c>
      <c r="E7" s="11">
        <f>122733750/166.386</f>
        <v>737644.6936641304</v>
      </c>
      <c r="F7" s="11"/>
      <c r="G7" s="12"/>
      <c r="H7" s="13">
        <f t="shared" si="0"/>
        <v>11176613.416994218</v>
      </c>
      <c r="I7" s="14">
        <f t="shared" si="1"/>
        <v>13.283046906257036</v>
      </c>
      <c r="J7" s="11">
        <f>H7/184946</f>
        <v>60.431766120890515</v>
      </c>
    </row>
    <row r="8" spans="1:10" ht="12.75">
      <c r="A8" s="15">
        <v>2000</v>
      </c>
      <c r="B8" s="16">
        <f>1137045750/166.386</f>
        <v>6833782.5898813605</v>
      </c>
      <c r="C8" s="16">
        <f>193299500/166.386</f>
        <v>1161753.3927133293</v>
      </c>
      <c r="D8" s="16">
        <f>354425300/166.386</f>
        <v>2130138.9539985335</v>
      </c>
      <c r="E8" s="16">
        <f>135150000/166.386</f>
        <v>812267.8590746818</v>
      </c>
      <c r="F8" s="16"/>
      <c r="G8" s="16">
        <f>1343200/166.386</f>
        <v>8072.794586082964</v>
      </c>
      <c r="H8" s="13">
        <f t="shared" si="0"/>
        <v>10946015.590253988</v>
      </c>
      <c r="I8" s="14">
        <f t="shared" si="1"/>
        <v>-2.0632173462276313</v>
      </c>
      <c r="J8" s="16">
        <f>H8/183727</f>
        <v>59.57761020565289</v>
      </c>
    </row>
    <row r="9" spans="1:10" ht="12.75">
      <c r="A9" s="15">
        <v>2001</v>
      </c>
      <c r="B9" s="16">
        <v>8265244.78</v>
      </c>
      <c r="C9" s="16">
        <v>1724396.91</v>
      </c>
      <c r="D9" s="16">
        <v>2178310.68</v>
      </c>
      <c r="E9" s="16">
        <v>603205.7</v>
      </c>
      <c r="F9" s="16"/>
      <c r="G9" s="17"/>
      <c r="H9" s="18">
        <f t="shared" si="0"/>
        <v>12771158.069999998</v>
      </c>
      <c r="I9" s="19">
        <f t="shared" si="1"/>
        <v>16.67403508333264</v>
      </c>
      <c r="J9" s="16">
        <f>H9/185170</f>
        <v>68.96990911054705</v>
      </c>
    </row>
    <row r="10" spans="1:10" ht="12.75">
      <c r="A10" s="15">
        <v>2002</v>
      </c>
      <c r="B10" s="16">
        <v>8115513</v>
      </c>
      <c r="C10" s="16">
        <v>1397466.5</v>
      </c>
      <c r="D10" s="16">
        <v>1817588.4</v>
      </c>
      <c r="E10" s="16">
        <v>829590</v>
      </c>
      <c r="F10" s="16"/>
      <c r="G10" s="17"/>
      <c r="H10" s="18">
        <f>SUM(B10:G10)</f>
        <v>12160157.9</v>
      </c>
      <c r="I10" s="19">
        <f t="shared" si="1"/>
        <v>-4.784218992913915</v>
      </c>
      <c r="J10" s="16">
        <f>H10/187201</f>
        <v>64.95776144358203</v>
      </c>
    </row>
    <row r="11" spans="1:10" ht="12.75">
      <c r="A11" s="15">
        <v>2003</v>
      </c>
      <c r="B11" s="16">
        <v>8210543</v>
      </c>
      <c r="C11" s="16">
        <v>1412468</v>
      </c>
      <c r="D11" s="16">
        <v>2004529.9</v>
      </c>
      <c r="E11" s="16">
        <v>907957.5</v>
      </c>
      <c r="F11" s="16"/>
      <c r="G11" s="16"/>
      <c r="H11" s="18">
        <f t="shared" si="0"/>
        <v>12535498.4</v>
      </c>
      <c r="I11" s="19">
        <f t="shared" si="1"/>
        <v>3.086641662769856</v>
      </c>
      <c r="J11" s="16">
        <f>H11/191057</f>
        <v>65.61130133939086</v>
      </c>
    </row>
    <row r="12" spans="1:10" ht="12.75">
      <c r="A12" s="15">
        <v>2004</v>
      </c>
      <c r="B12" s="16">
        <v>8130803</v>
      </c>
      <c r="C12" s="16">
        <v>1422177.5</v>
      </c>
      <c r="D12" s="16">
        <v>2226182.5</v>
      </c>
      <c r="E12" s="16">
        <v>814360.5</v>
      </c>
      <c r="F12" s="16"/>
      <c r="G12" s="16">
        <v>1723646</v>
      </c>
      <c r="H12" s="18">
        <f t="shared" si="0"/>
        <v>14317169.5</v>
      </c>
      <c r="I12" s="19">
        <f t="shared" si="1"/>
        <v>14.213005683124651</v>
      </c>
      <c r="J12" s="16">
        <f>H12/193338</f>
        <v>74.05253752495629</v>
      </c>
    </row>
    <row r="13" spans="1:10" ht="12.75">
      <c r="A13" s="15">
        <v>2005</v>
      </c>
      <c r="B13" s="16">
        <v>7769594</v>
      </c>
      <c r="C13" s="16">
        <v>1572226.5</v>
      </c>
      <c r="D13" s="16">
        <v>2101617</v>
      </c>
      <c r="E13" s="16">
        <v>1032096</v>
      </c>
      <c r="F13" s="16">
        <v>2528986</v>
      </c>
      <c r="G13" s="16">
        <v>21333</v>
      </c>
      <c r="H13" s="18">
        <f t="shared" si="0"/>
        <v>15025852.5</v>
      </c>
      <c r="I13" s="19">
        <f t="shared" si="1"/>
        <v>4.9498820280084</v>
      </c>
      <c r="J13" s="16">
        <f>H13/196991</f>
        <v>76.27684767324395</v>
      </c>
    </row>
    <row r="14" spans="1:10" ht="12.75">
      <c r="A14" s="15">
        <v>2006</v>
      </c>
      <c r="B14" s="16">
        <v>7391613</v>
      </c>
      <c r="C14" s="16">
        <v>1450660.5</v>
      </c>
      <c r="D14" s="16">
        <v>1782080.5</v>
      </c>
      <c r="E14" s="16">
        <v>982710</v>
      </c>
      <c r="F14" s="16">
        <v>3080684</v>
      </c>
      <c r="G14" s="16">
        <f>23041+19393+2189</f>
        <v>44623</v>
      </c>
      <c r="H14" s="18">
        <f>SUM(B14:G14)</f>
        <v>14732371</v>
      </c>
      <c r="I14" s="19">
        <f t="shared" si="1"/>
        <v>-1.953177032717445</v>
      </c>
      <c r="J14" s="16">
        <f>H14/200522</f>
        <v>73.47009804410489</v>
      </c>
    </row>
    <row r="15" spans="1:10" ht="12.75">
      <c r="A15" s="15">
        <v>2007</v>
      </c>
      <c r="B15" s="16">
        <v>7619204</v>
      </c>
      <c r="C15" s="16">
        <v>1607389</v>
      </c>
      <c r="D15" s="16">
        <v>1865757</v>
      </c>
      <c r="E15" s="16">
        <v>1020528</v>
      </c>
      <c r="F15" s="16">
        <v>2928990</v>
      </c>
      <c r="G15" s="16">
        <f>19229+13514+1466</f>
        <v>34209</v>
      </c>
      <c r="H15" s="18">
        <f>SUM(B15:G15)</f>
        <v>15076077</v>
      </c>
      <c r="I15" s="19">
        <f t="shared" si="1"/>
        <v>2.332998537709918</v>
      </c>
      <c r="J15" s="16">
        <f>H15/202142</f>
        <v>74.58161589377764</v>
      </c>
    </row>
    <row r="16" spans="1:10" ht="12.75">
      <c r="A16" s="15">
        <v>2008</v>
      </c>
      <c r="B16" s="16">
        <v>7271119</v>
      </c>
      <c r="C16" s="16">
        <v>1452199.5</v>
      </c>
      <c r="D16" s="16">
        <v>1941922.5</v>
      </c>
      <c r="E16" s="16">
        <v>1084227</v>
      </c>
      <c r="F16" s="16">
        <v>3361470</v>
      </c>
      <c r="G16" s="16">
        <f>18883+11801+1593</f>
        <v>32277</v>
      </c>
      <c r="H16" s="18">
        <f>SUM(B16:G16)</f>
        <v>15143215</v>
      </c>
      <c r="I16" s="19">
        <f t="shared" si="1"/>
        <v>0.44532805185327723</v>
      </c>
      <c r="J16" s="16">
        <f>H16/204588</f>
        <v>74.01809979079907</v>
      </c>
    </row>
    <row r="17" spans="1:10" ht="12.75">
      <c r="A17" s="15">
        <v>2009</v>
      </c>
      <c r="B17" s="16">
        <v>7288057</v>
      </c>
      <c r="C17" s="16">
        <v>1520217</v>
      </c>
      <c r="D17" s="16">
        <v>1979748.5</v>
      </c>
      <c r="E17" s="16">
        <v>1045444.5</v>
      </c>
      <c r="F17" s="16">
        <v>3811806</v>
      </c>
      <c r="G17" s="16">
        <f>22812+17240+1531</f>
        <v>41583</v>
      </c>
      <c r="H17" s="18">
        <f>SUM(B17:G17)</f>
        <v>15686856</v>
      </c>
      <c r="I17" s="19">
        <f aca="true" t="shared" si="2" ref="I17:I22">(H17-H16)*100/H16</f>
        <v>3.589997236386065</v>
      </c>
      <c r="J17" s="16">
        <f>+H17/206941</f>
        <v>75.80351887736118</v>
      </c>
    </row>
    <row r="18" spans="1:10" ht="12.75">
      <c r="A18" s="15">
        <v>2010</v>
      </c>
      <c r="B18" s="16">
        <v>6747509</v>
      </c>
      <c r="C18" s="16">
        <v>1481638</v>
      </c>
      <c r="D18" s="16">
        <v>1761478.5</v>
      </c>
      <c r="E18" s="16">
        <v>1201125</v>
      </c>
      <c r="F18" s="16">
        <v>3753432</v>
      </c>
      <c r="G18" s="16">
        <f>19380+10639+818</f>
        <v>30837</v>
      </c>
      <c r="H18" s="18">
        <v>14976019.5</v>
      </c>
      <c r="I18" s="19">
        <f>(H18-H17)*100/H17</f>
        <v>-4.531414707956776</v>
      </c>
      <c r="J18" s="16">
        <f>+H18/207906</f>
        <v>72.03264696545554</v>
      </c>
    </row>
    <row r="19" spans="1:10" ht="12.75">
      <c r="A19" s="15">
        <v>2011</v>
      </c>
      <c r="B19" s="16">
        <v>6327534</v>
      </c>
      <c r="C19" s="16">
        <v>1468933.5</v>
      </c>
      <c r="D19" s="16">
        <v>1384737.5</v>
      </c>
      <c r="E19" s="16">
        <v>1107300</v>
      </c>
      <c r="F19" s="16">
        <v>5034360</v>
      </c>
      <c r="G19" s="16">
        <f>21415+9821+3029</f>
        <v>34265</v>
      </c>
      <c r="H19" s="18">
        <f aca="true" t="shared" si="3" ref="H19:H25">SUM(B19:G19)</f>
        <v>15357130</v>
      </c>
      <c r="I19" s="19">
        <f t="shared" si="2"/>
        <v>2.5448050464944973</v>
      </c>
      <c r="J19" s="16">
        <f>+H19/208147</f>
        <v>73.78021302252735</v>
      </c>
    </row>
    <row r="20" spans="1:10" ht="12.75">
      <c r="A20" s="15">
        <v>2012</v>
      </c>
      <c r="B20" s="16">
        <v>5676725</v>
      </c>
      <c r="C20" s="16">
        <v>1334132.5</v>
      </c>
      <c r="D20" s="16">
        <v>1280316</v>
      </c>
      <c r="E20" s="16">
        <v>979752</v>
      </c>
      <c r="F20" s="16">
        <v>4798816</v>
      </c>
      <c r="G20" s="16">
        <f>6667+3100+23625</f>
        <v>33392</v>
      </c>
      <c r="H20" s="18">
        <f t="shared" si="3"/>
        <v>14103133.5</v>
      </c>
      <c r="I20" s="19">
        <f t="shared" si="2"/>
        <v>-8.165565440938508</v>
      </c>
      <c r="J20" s="16">
        <f>+H20/208173</f>
        <v>67.74717902898071</v>
      </c>
    </row>
    <row r="21" spans="1:10" ht="12.75">
      <c r="A21" s="15">
        <v>2013</v>
      </c>
      <c r="B21" s="20">
        <v>5586186</v>
      </c>
      <c r="C21" s="20">
        <v>1267150.5</v>
      </c>
      <c r="D21" s="20">
        <v>1099173.5</v>
      </c>
      <c r="E21" s="20">
        <v>703218</v>
      </c>
      <c r="F21" s="20">
        <v>4109104</v>
      </c>
      <c r="G21" s="20">
        <f>21497+6286+1755</f>
        <v>29538</v>
      </c>
      <c r="H21" s="21">
        <f t="shared" si="3"/>
        <v>12794370</v>
      </c>
      <c r="I21" s="19">
        <f t="shared" si="2"/>
        <v>-9.279948317868508</v>
      </c>
      <c r="J21" s="16">
        <f>+H21/207747</f>
        <v>61.58630449537178</v>
      </c>
    </row>
    <row r="22" spans="1:10" ht="12.75">
      <c r="A22" s="15">
        <v>2014</v>
      </c>
      <c r="B22" s="20">
        <v>5393498</v>
      </c>
      <c r="C22" s="20">
        <v>1243055.5</v>
      </c>
      <c r="D22" s="20">
        <v>981816.5</v>
      </c>
      <c r="E22" s="20">
        <v>623409</v>
      </c>
      <c r="F22" s="20">
        <v>3997818</v>
      </c>
      <c r="G22" s="20">
        <f>19661+5290+822</f>
        <v>25773</v>
      </c>
      <c r="H22" s="21">
        <f t="shared" si="3"/>
        <v>12265370</v>
      </c>
      <c r="I22" s="19">
        <f t="shared" si="2"/>
        <v>-4.1346310916442155</v>
      </c>
      <c r="J22" s="20">
        <f>+H22/207532</f>
        <v>59.10110248058131</v>
      </c>
    </row>
    <row r="23" spans="1:10" ht="12.75">
      <c r="A23" s="15">
        <v>2015</v>
      </c>
      <c r="B23" s="20">
        <v>5672778</v>
      </c>
      <c r="C23" s="20">
        <v>1534858.5</v>
      </c>
      <c r="D23" s="20">
        <v>997335.25</v>
      </c>
      <c r="E23" s="20">
        <v>595704</v>
      </c>
      <c r="F23" s="20">
        <v>3782160</v>
      </c>
      <c r="G23" s="20">
        <f>26682+5345+188</f>
        <v>32215</v>
      </c>
      <c r="H23" s="21">
        <f t="shared" si="3"/>
        <v>12615050.75</v>
      </c>
      <c r="I23" s="19">
        <f>(H23-H22)*100/H22</f>
        <v>2.850959653072023</v>
      </c>
      <c r="J23" s="20">
        <f>+H23/207802</f>
        <v>60.70707091365819</v>
      </c>
    </row>
    <row r="24" spans="1:10" ht="12.75">
      <c r="A24" s="15">
        <v>2016</v>
      </c>
      <c r="B24" s="20">
        <v>5244077</v>
      </c>
      <c r="C24" s="20">
        <v>1740678.5</v>
      </c>
      <c r="D24" s="20">
        <v>817697.25</v>
      </c>
      <c r="E24" s="20">
        <v>607684.5</v>
      </c>
      <c r="F24" s="20">
        <v>3886036.5</v>
      </c>
      <c r="G24" s="20">
        <f>21399+3853+318</f>
        <v>25570</v>
      </c>
      <c r="H24" s="21">
        <f t="shared" si="3"/>
        <v>12321743.75</v>
      </c>
      <c r="I24" s="19">
        <f>(H24-H23)*100/H23</f>
        <v>-2.3250560446615722</v>
      </c>
      <c r="J24" s="20">
        <f>+H24/208284</f>
        <v>59.15837870407712</v>
      </c>
    </row>
    <row r="25" spans="1:10" ht="13.5" thickBot="1">
      <c r="A25" s="15">
        <v>2017</v>
      </c>
      <c r="B25" s="20">
        <v>4829093</v>
      </c>
      <c r="C25" s="20">
        <v>1686505</v>
      </c>
      <c r="D25" s="20">
        <v>742206.75</v>
      </c>
      <c r="E25" s="20">
        <v>539571</v>
      </c>
      <c r="F25" s="20">
        <v>3928805</v>
      </c>
      <c r="G25" s="20">
        <f>18028+2900+373</f>
        <v>21301</v>
      </c>
      <c r="H25" s="21">
        <f t="shared" si="3"/>
        <v>11747481.75</v>
      </c>
      <c r="I25" s="19">
        <f>(H25-H24)*100/H24</f>
        <v>-4.660557885729445</v>
      </c>
      <c r="J25" s="20">
        <f>+H25/210059</f>
        <v>55.92467711452497</v>
      </c>
    </row>
    <row r="26" spans="1:10" ht="12.75">
      <c r="A26" s="22" t="s">
        <v>7</v>
      </c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2010-08-10T11:19:33Z</cp:lastPrinted>
  <dcterms:created xsi:type="dcterms:W3CDTF">2007-11-21T10:33:23Z</dcterms:created>
  <dcterms:modified xsi:type="dcterms:W3CDTF">2018-05-03T11:29:50Z</dcterms:modified>
  <cp:category/>
  <cp:version/>
  <cp:contentType/>
  <cp:contentStatus/>
</cp:coreProperties>
</file>