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545" activeTab="0"/>
  </bookViews>
  <sheets>
    <sheet name="20.01.08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<sst xmlns="http://schemas.openxmlformats.org/spreadsheetml/2006/main" count="47" uniqueCount="24">
  <si>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Any</t>
  </si>
  <si>
    <t>Exercicis Tancats</t>
  </si>
  <si>
    <t>Ajuntament</t>
  </si>
  <si>
    <t>IAS</t>
  </si>
  <si>
    <t>OAL Museus i Arxiu</t>
  </si>
  <si>
    <t>Subtotal</t>
  </si>
  <si>
    <t>Ajustos Consolidació</t>
  </si>
  <si>
    <t>Total Aj.+OOAA</t>
  </si>
  <si>
    <t>Font: Ajuntament de Sabadell. Serveis Econòmics.</t>
  </si>
  <si>
    <t>20.01.08 Pressupostos municipals</t>
  </si>
  <si>
    <t>Existència pressu-</t>
  </si>
  <si>
    <t>postària a 01/01/12</t>
  </si>
  <si>
    <t>Ingressos</t>
  </si>
  <si>
    <t>Despeses</t>
  </si>
  <si>
    <t>Total</t>
  </si>
  <si>
    <t>Existència pressupostària a 01/01/07</t>
  </si>
  <si>
    <t>postària a 01/01/09</t>
  </si>
  <si>
    <t>postària a 01/01/07</t>
  </si>
  <si>
    <t>postària a 01/01/11</t>
  </si>
  <si>
    <t>Agència Tributària de Sabadell*</t>
  </si>
  <si>
    <t>*Antiga SERESA abans de l'any 2011</t>
  </si>
  <si>
    <t>Liquidació pressupost liquidat (en milers d'€). 2008-2014</t>
  </si>
  <si>
    <t>postària a 01/01/13</t>
  </si>
  <si>
    <t>postària a 01/01/14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</si>
</sst>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7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5.7109375" style="0" customWidth="1"/>
  </cols>
  <sheetData>
    <row r="1" ht="15.75">
      <c r="A1" s="1" t="s">
        <v>9</v>
      </c>
    </row>
    <row r="2" ht="15">
      <c r="A2" s="20" t="s">
        <v>21</v>
      </c>
    </row>
    <row r="3" spans="1:9" ht="33.75">
      <c r="A3" s="2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5" t="s">
        <v>19</v>
      </c>
      <c r="G3" s="3" t="s">
        <v>5</v>
      </c>
      <c r="H3" s="5" t="s">
        <v>6</v>
      </c>
      <c r="I3" s="5" t="s">
        <v>7</v>
      </c>
    </row>
    <row r="4" spans="1:9" ht="33.75">
      <c r="A4" s="6">
        <v>2008</v>
      </c>
      <c r="B4" s="25" t="s">
        <v>15</v>
      </c>
      <c r="C4" s="22">
        <v>32801.06</v>
      </c>
      <c r="D4" s="22">
        <v>-26.05</v>
      </c>
      <c r="E4" s="22">
        <v>-2.28</v>
      </c>
      <c r="F4" s="22">
        <v>-5.54</v>
      </c>
      <c r="G4" s="22">
        <f>SUM(C4:F4)</f>
        <v>32767.189999999995</v>
      </c>
      <c r="H4" s="22"/>
      <c r="I4" s="23">
        <f>+G4</f>
        <v>32767.189999999995</v>
      </c>
    </row>
    <row r="5" spans="1:9" ht="12.75">
      <c r="A5" s="6"/>
      <c r="B5" s="12" t="s">
        <v>12</v>
      </c>
      <c r="C5" s="22">
        <v>37028.35</v>
      </c>
      <c r="D5" s="22">
        <v>448.25</v>
      </c>
      <c r="E5" s="22">
        <v>408</v>
      </c>
      <c r="F5" s="22">
        <v>380.41</v>
      </c>
      <c r="G5" s="22">
        <f>SUM(C5:F5)</f>
        <v>38265.01</v>
      </c>
      <c r="H5" s="22">
        <v>1219.57</v>
      </c>
      <c r="I5" s="23">
        <f>+G5-H5</f>
        <v>37045.44</v>
      </c>
    </row>
    <row r="6" spans="1:9" ht="12.75">
      <c r="A6" s="6"/>
      <c r="B6" s="12" t="s">
        <v>13</v>
      </c>
      <c r="C6" s="22">
        <v>22911.28</v>
      </c>
      <c r="D6" s="22">
        <v>34.62</v>
      </c>
      <c r="E6" s="22">
        <v>164.16</v>
      </c>
      <c r="F6" s="22">
        <v>20.36</v>
      </c>
      <c r="G6" s="22">
        <f>SUM(C6:F6)</f>
        <v>23130.42</v>
      </c>
      <c r="H6" s="22">
        <v>1219.57</v>
      </c>
      <c r="I6" s="23">
        <f>+G6-H6</f>
        <v>21910.85</v>
      </c>
    </row>
    <row r="7" spans="1:9" s="26" customFormat="1" ht="12.75">
      <c r="A7" s="14"/>
      <c r="B7" s="11" t="s">
        <v>14</v>
      </c>
      <c r="C7" s="9">
        <f>+C4+C5-C6</f>
        <v>46918.130000000005</v>
      </c>
      <c r="D7" s="9">
        <f aca="true" t="shared" si="0" ref="D7:I7">+D4+D5-D6</f>
        <v>387.58</v>
      </c>
      <c r="E7" s="9">
        <f t="shared" si="0"/>
        <v>241.56000000000003</v>
      </c>
      <c r="F7" s="9">
        <f t="shared" si="0"/>
        <v>354.51</v>
      </c>
      <c r="G7" s="9">
        <f t="shared" si="0"/>
        <v>47901.78</v>
      </c>
      <c r="H7" s="9"/>
      <c r="I7" s="9">
        <f t="shared" si="0"/>
        <v>47901.780000000006</v>
      </c>
    </row>
    <row r="8" spans="1:9" ht="4.5" customHeight="1">
      <c r="A8" s="6"/>
      <c r="B8" s="7"/>
      <c r="C8" s="8"/>
      <c r="D8" s="9"/>
      <c r="E8" s="9"/>
      <c r="F8" s="9"/>
      <c r="G8" s="9"/>
      <c r="H8" s="10"/>
      <c r="I8" s="10"/>
    </row>
    <row r="9" spans="1:9" ht="12.75">
      <c r="A9" s="6">
        <v>2009</v>
      </c>
      <c r="B9" s="12" t="s">
        <v>10</v>
      </c>
      <c r="C9" s="21"/>
      <c r="D9" s="13"/>
      <c r="E9" s="13"/>
      <c r="F9" s="13"/>
      <c r="G9" s="15"/>
      <c r="H9" s="15"/>
      <c r="I9" s="15"/>
    </row>
    <row r="10" spans="1:9" ht="12.75">
      <c r="A10" s="6"/>
      <c r="B10" s="12" t="s">
        <v>16</v>
      </c>
      <c r="C10" s="22">
        <v>110.94</v>
      </c>
      <c r="D10" s="22">
        <v>-9.01</v>
      </c>
      <c r="E10" s="22">
        <v>-1.91</v>
      </c>
      <c r="F10" s="22">
        <v>4.39</v>
      </c>
      <c r="G10" s="22">
        <f>SUM(C10:F10)</f>
        <v>104.41</v>
      </c>
      <c r="H10" s="22"/>
      <c r="I10" s="22">
        <f>+G10</f>
        <v>104.41</v>
      </c>
    </row>
    <row r="11" spans="1:9" ht="12.75">
      <c r="A11" s="6"/>
      <c r="B11" s="12" t="s">
        <v>12</v>
      </c>
      <c r="C11" s="22">
        <v>62042.54</v>
      </c>
      <c r="D11" s="22">
        <v>427.52</v>
      </c>
      <c r="E11" s="22">
        <v>291.62</v>
      </c>
      <c r="F11" s="22">
        <v>263.32</v>
      </c>
      <c r="G11" s="22">
        <f>SUM(C11:F11)</f>
        <v>63025</v>
      </c>
      <c r="H11" s="22">
        <v>897.68</v>
      </c>
      <c r="I11" s="22">
        <f>+G11-H11</f>
        <v>62127.32</v>
      </c>
    </row>
    <row r="12" spans="1:9" ht="12.75">
      <c r="A12" s="6"/>
      <c r="B12" s="12" t="s">
        <v>13</v>
      </c>
      <c r="C12" s="22">
        <v>25373.56</v>
      </c>
      <c r="D12" s="22">
        <v>40.05</v>
      </c>
      <c r="E12" s="22">
        <v>124.96</v>
      </c>
      <c r="F12" s="22">
        <v>4.49</v>
      </c>
      <c r="G12" s="22">
        <f>SUM(C12:F12)</f>
        <v>25543.06</v>
      </c>
      <c r="H12" s="22">
        <v>897.68</v>
      </c>
      <c r="I12" s="22">
        <f>+G12-H12</f>
        <v>24645.38</v>
      </c>
    </row>
    <row r="13" spans="1:9" s="26" customFormat="1" ht="12.75">
      <c r="A13" s="14"/>
      <c r="B13" s="11" t="s">
        <v>14</v>
      </c>
      <c r="C13" s="9">
        <f>+C10+C11-C12</f>
        <v>36779.92</v>
      </c>
      <c r="D13" s="9">
        <f>+D10+D11-D12</f>
        <v>378.46</v>
      </c>
      <c r="E13" s="9">
        <f>+E10+E11-E12</f>
        <v>164.75</v>
      </c>
      <c r="F13" s="9">
        <f>+F10+F11-F12</f>
        <v>263.21999999999997</v>
      </c>
      <c r="G13" s="9">
        <f>+G10+G11-G12</f>
        <v>37586.350000000006</v>
      </c>
      <c r="H13" s="9"/>
      <c r="I13" s="9">
        <f>+I10+I11-I12</f>
        <v>37586.350000000006</v>
      </c>
    </row>
    <row r="14" spans="1:9" ht="4.5" customHeight="1">
      <c r="A14" s="6"/>
      <c r="B14" s="7"/>
      <c r="C14" s="8"/>
      <c r="D14" s="9"/>
      <c r="E14" s="9"/>
      <c r="F14" s="9"/>
      <c r="G14" s="9"/>
      <c r="H14" s="9"/>
      <c r="I14" s="9"/>
    </row>
    <row r="15" spans="1:9" ht="12.75">
      <c r="A15" s="6">
        <v>2010</v>
      </c>
      <c r="B15" s="12" t="s">
        <v>10</v>
      </c>
      <c r="C15" s="21"/>
      <c r="D15" s="13"/>
      <c r="E15" s="13"/>
      <c r="F15" s="13"/>
      <c r="G15" s="15"/>
      <c r="H15" s="15"/>
      <c r="I15" s="15"/>
    </row>
    <row r="16" spans="1:9" ht="12.75">
      <c r="A16" s="6"/>
      <c r="B16" s="12" t="s">
        <v>17</v>
      </c>
      <c r="C16" s="22">
        <v>-17058.19038</v>
      </c>
      <c r="D16" s="22">
        <v>-21.34668</v>
      </c>
      <c r="E16" s="22">
        <v>-11.74313</v>
      </c>
      <c r="F16" s="22">
        <v>-19.93127</v>
      </c>
      <c r="G16" s="22">
        <f>SUM(C16:F16)</f>
        <v>-17111.21146</v>
      </c>
      <c r="H16" s="22"/>
      <c r="I16" s="23">
        <f>+G16-H16</f>
        <v>-17111.21146</v>
      </c>
    </row>
    <row r="17" spans="1:9" ht="12.75">
      <c r="A17" s="6"/>
      <c r="B17" s="12" t="s">
        <v>12</v>
      </c>
      <c r="C17" s="22">
        <v>64964.8299</v>
      </c>
      <c r="D17" s="22">
        <f>390639.5/1000</f>
        <v>390.6395</v>
      </c>
      <c r="E17" s="22">
        <f>383125.78/1000</f>
        <v>383.12578</v>
      </c>
      <c r="F17" s="22">
        <f>280633.43/1000</f>
        <v>280.63343</v>
      </c>
      <c r="G17" s="22">
        <f>SUM(C17:F17)</f>
        <v>66019.22860999999</v>
      </c>
      <c r="H17" s="22">
        <f>+(390639.5+283690.68+280633.43)/1000</f>
        <v>954.9636099999999</v>
      </c>
      <c r="I17" s="23">
        <f>+G17-H17</f>
        <v>65064.26499999999</v>
      </c>
    </row>
    <row r="18" spans="1:9" ht="12.75">
      <c r="A18" s="6"/>
      <c r="B18" s="12" t="s">
        <v>13</v>
      </c>
      <c r="C18" s="22">
        <v>23260.52345</v>
      </c>
      <c r="D18" s="22">
        <f>62559.72/1000</f>
        <v>62.55972</v>
      </c>
      <c r="E18" s="22">
        <f>135724.69/1000</f>
        <v>135.72469</v>
      </c>
      <c r="F18" s="22">
        <f>12726.71/1000</f>
        <v>12.726709999999999</v>
      </c>
      <c r="G18" s="22">
        <f>SUM(C18:F18)</f>
        <v>23471.53457</v>
      </c>
      <c r="H18" s="22">
        <f>+(390639.5+283690.68+280633.43)/1000</f>
        <v>954.9636099999999</v>
      </c>
      <c r="I18" s="23">
        <f>+G18-H18</f>
        <v>22516.57096</v>
      </c>
    </row>
    <row r="19" spans="1:9" s="26" customFormat="1" ht="12.75">
      <c r="A19" s="14"/>
      <c r="B19" s="11" t="s">
        <v>14</v>
      </c>
      <c r="C19" s="9">
        <f>+C16+C17-C18</f>
        <v>24646.116069999996</v>
      </c>
      <c r="D19" s="9">
        <f>+D16+D17-D18</f>
        <v>306.73310000000004</v>
      </c>
      <c r="E19" s="9">
        <f>+E16+E17-E18</f>
        <v>235.65796</v>
      </c>
      <c r="F19" s="9">
        <f>+F16+F17-F18</f>
        <v>247.97545</v>
      </c>
      <c r="G19" s="9">
        <f>+G16+G17-G18</f>
        <v>25436.482579999993</v>
      </c>
      <c r="H19" s="9"/>
      <c r="I19" s="9">
        <f>+I16+I17-I18</f>
        <v>25436.482579999993</v>
      </c>
    </row>
    <row r="20" spans="1:9" ht="4.5" customHeight="1">
      <c r="A20" s="6"/>
      <c r="B20" s="12"/>
      <c r="C20" s="12"/>
      <c r="D20" s="16"/>
      <c r="E20" s="16"/>
      <c r="F20" s="16"/>
      <c r="G20" s="16"/>
      <c r="H20" s="17"/>
      <c r="I20" s="17"/>
    </row>
    <row r="21" spans="1:9" ht="12.75">
      <c r="A21" s="6">
        <v>2011</v>
      </c>
      <c r="B21" s="12" t="s">
        <v>10</v>
      </c>
      <c r="C21" s="21"/>
      <c r="D21" s="13"/>
      <c r="E21" s="13"/>
      <c r="F21" s="13"/>
      <c r="G21" s="15"/>
      <c r="H21" s="15"/>
      <c r="I21" s="15"/>
    </row>
    <row r="22" spans="1:9" ht="12.75">
      <c r="A22" s="6"/>
      <c r="B22" s="12" t="s">
        <v>18</v>
      </c>
      <c r="C22" s="22">
        <v>-8788.09</v>
      </c>
      <c r="D22" s="22">
        <v>-8.29</v>
      </c>
      <c r="E22" s="22">
        <v>-17.82</v>
      </c>
      <c r="F22" s="22">
        <v>-17.27</v>
      </c>
      <c r="G22" s="22">
        <f>SUM(C22:F22)</f>
        <v>-8831.470000000001</v>
      </c>
      <c r="H22" s="22"/>
      <c r="I22" s="23">
        <f>+G22-H22</f>
        <v>-8831.470000000001</v>
      </c>
    </row>
    <row r="23" spans="1:9" ht="12.75">
      <c r="A23" s="6"/>
      <c r="B23" s="12" t="s">
        <v>12</v>
      </c>
      <c r="C23" s="22">
        <f>71506112.18/1000</f>
        <v>71506.11218000001</v>
      </c>
      <c r="D23" s="22">
        <f>242890.67/1000</f>
        <v>242.89067</v>
      </c>
      <c r="E23" s="22">
        <f>317001.31/1000</f>
        <v>317.00131</v>
      </c>
      <c r="F23" s="22">
        <f>155579.99/1000</f>
        <v>155.57998999999998</v>
      </c>
      <c r="G23" s="22">
        <f>SUM(C23:F23)</f>
        <v>72221.58415000001</v>
      </c>
      <c r="H23" s="22">
        <f>+(242890.67+267175.79+155579.99)/1000</f>
        <v>665.64645</v>
      </c>
      <c r="I23" s="23">
        <f>+G23-H23</f>
        <v>71555.93770000001</v>
      </c>
    </row>
    <row r="24" spans="1:9" ht="12.75">
      <c r="A24" s="6"/>
      <c r="B24" s="12" t="s">
        <v>13</v>
      </c>
      <c r="C24" s="22">
        <f>28590440.54/1000</f>
        <v>28590.44054</v>
      </c>
      <c r="D24" s="22">
        <f>37807.98/1000</f>
        <v>37.80798</v>
      </c>
      <c r="E24" s="22">
        <f>177337.02/1000</f>
        <v>177.33702</v>
      </c>
      <c r="F24" s="22">
        <f>33538.67/1000</f>
        <v>33.538669999999996</v>
      </c>
      <c r="G24" s="22">
        <f>SUM(C24:F24)</f>
        <v>28839.12421</v>
      </c>
      <c r="H24" s="22">
        <f>+(242890.67+267175.79+155579.99)/1000</f>
        <v>665.64645</v>
      </c>
      <c r="I24" s="23">
        <f>+G24-H24</f>
        <v>28173.47776</v>
      </c>
    </row>
    <row r="25" spans="1:9" s="26" customFormat="1" ht="12.75">
      <c r="A25" s="14"/>
      <c r="B25" s="11" t="s">
        <v>14</v>
      </c>
      <c r="C25" s="9">
        <f aca="true" t="shared" si="1" ref="C25:I25">+C22+C23-C24</f>
        <v>34127.58164000002</v>
      </c>
      <c r="D25" s="9">
        <f t="shared" si="1"/>
        <v>196.79269</v>
      </c>
      <c r="E25" s="9">
        <f t="shared" si="1"/>
        <v>121.84429</v>
      </c>
      <c r="F25" s="9">
        <f t="shared" si="1"/>
        <v>104.77131999999997</v>
      </c>
      <c r="G25" s="9">
        <f t="shared" si="1"/>
        <v>34550.98994000001</v>
      </c>
      <c r="H25" s="9"/>
      <c r="I25" s="9">
        <f t="shared" si="1"/>
        <v>34550.98994000001</v>
      </c>
    </row>
    <row r="26" spans="1:9" ht="4.5" customHeight="1">
      <c r="A26" s="6"/>
      <c r="B26" s="11"/>
      <c r="C26" s="12"/>
      <c r="D26" s="15"/>
      <c r="E26" s="15"/>
      <c r="F26" s="15"/>
      <c r="G26" s="15"/>
      <c r="H26" s="15"/>
      <c r="I26" s="15"/>
    </row>
    <row r="27" spans="1:9" ht="12.75">
      <c r="A27" s="6">
        <v>2012</v>
      </c>
      <c r="B27" s="12" t="s">
        <v>10</v>
      </c>
      <c r="C27" s="21"/>
      <c r="D27" s="13"/>
      <c r="E27" s="13"/>
      <c r="F27" s="13"/>
      <c r="G27" s="15"/>
      <c r="H27" s="15"/>
      <c r="I27" s="15"/>
    </row>
    <row r="28" spans="1:9" ht="12.75">
      <c r="A28" s="6"/>
      <c r="B28" s="12" t="s">
        <v>11</v>
      </c>
      <c r="C28" s="22">
        <f>-3122316.29/1000</f>
        <v>-3122.31629</v>
      </c>
      <c r="D28" s="22">
        <f>-12021.62/1000</f>
        <v>-12.02162</v>
      </c>
      <c r="E28" s="22">
        <f>19786.01/1000</f>
        <v>19.786009999999997</v>
      </c>
      <c r="F28" s="22">
        <f>-4159.12/1000</f>
        <v>-4.15912</v>
      </c>
      <c r="G28" s="22">
        <f>SUM(C28:F28)</f>
        <v>-3118.71102</v>
      </c>
      <c r="H28" s="22"/>
      <c r="I28" s="23">
        <f>+G28-H28</f>
        <v>-3118.71102</v>
      </c>
    </row>
    <row r="29" spans="1:9" ht="12.75">
      <c r="A29" s="6"/>
      <c r="B29" s="12" t="s">
        <v>12</v>
      </c>
      <c r="C29" s="22">
        <f>63071964.67/1000</f>
        <v>63071.96467</v>
      </c>
      <c r="D29" s="22">
        <f>130560.3/1000</f>
        <v>130.5603</v>
      </c>
      <c r="E29" s="22">
        <f>99862.31/1000</f>
        <v>99.86231</v>
      </c>
      <c r="F29" s="22">
        <f>156163.74/1000</f>
        <v>156.16374</v>
      </c>
      <c r="G29" s="22">
        <f>SUM(C29:F29)</f>
        <v>63458.55102</v>
      </c>
      <c r="H29" s="22">
        <f>355787.05/1000</f>
        <v>355.78704999999997</v>
      </c>
      <c r="I29" s="23">
        <f>+G29-H29</f>
        <v>63102.76397</v>
      </c>
    </row>
    <row r="30" spans="1:9" ht="12.75">
      <c r="A30" s="6"/>
      <c r="B30" s="12" t="s">
        <v>13</v>
      </c>
      <c r="C30" s="22">
        <f>+(36429554.41+10914576.13)/1000</f>
        <v>47344.13054</v>
      </c>
      <c r="D30" s="22">
        <f>24946.17/1000</f>
        <v>24.94617</v>
      </c>
      <c r="E30" s="22">
        <f>53962.33/1000</f>
        <v>53.96233</v>
      </c>
      <c r="F30" s="22">
        <f>67043.15/1000</f>
        <v>67.04315</v>
      </c>
      <c r="G30" s="22">
        <f>SUM(C30:F30)</f>
        <v>47490.08219</v>
      </c>
      <c r="H30" s="22">
        <f>355787.05/1000</f>
        <v>355.78704999999997</v>
      </c>
      <c r="I30" s="23">
        <f>+G30-H30</f>
        <v>47134.29514</v>
      </c>
    </row>
    <row r="31" spans="1:9" ht="12.75">
      <c r="A31" s="14"/>
      <c r="B31" s="11" t="s">
        <v>14</v>
      </c>
      <c r="C31" s="9">
        <f>+C28+C29-C30</f>
        <v>12605.51784</v>
      </c>
      <c r="D31" s="9">
        <f>+D28+D29-D30</f>
        <v>93.59251000000002</v>
      </c>
      <c r="E31" s="9">
        <f>+E28+E29-E30</f>
        <v>65.68598999999998</v>
      </c>
      <c r="F31" s="9">
        <f>+F28+F29-F30</f>
        <v>84.96146999999999</v>
      </c>
      <c r="G31" s="9">
        <f>+G28+G29-G30</f>
        <v>12849.757809999996</v>
      </c>
      <c r="H31" s="9"/>
      <c r="I31" s="9">
        <f>+I28+I29-I30</f>
        <v>12849.757809999996</v>
      </c>
    </row>
    <row r="32" spans="1:9" ht="4.5" customHeight="1">
      <c r="A32" s="14"/>
      <c r="B32" s="11"/>
      <c r="C32" s="12"/>
      <c r="D32" s="15"/>
      <c r="E32" s="15"/>
      <c r="F32" s="15"/>
      <c r="G32" s="15"/>
      <c r="H32" s="15"/>
      <c r="I32" s="15"/>
    </row>
    <row r="33" spans="1:9" ht="12.75">
      <c r="A33" s="6">
        <v>2013</v>
      </c>
      <c r="B33" s="12" t="s">
        <v>10</v>
      </c>
      <c r="C33" s="21"/>
      <c r="D33" s="13"/>
      <c r="E33" s="13"/>
      <c r="F33" s="13"/>
      <c r="G33" s="15"/>
      <c r="H33" s="15"/>
      <c r="I33" s="15"/>
    </row>
    <row r="34" spans="1:9" ht="12.75">
      <c r="A34" s="6"/>
      <c r="B34" s="12" t="s">
        <v>22</v>
      </c>
      <c r="C34" s="22">
        <v>887.8261699999869</v>
      </c>
      <c r="D34" s="22">
        <v>-12.452319999999599</v>
      </c>
      <c r="E34" s="22">
        <v>-15.906229999999981</v>
      </c>
      <c r="F34" s="22">
        <v>1.025200000000419</v>
      </c>
      <c r="G34" s="22">
        <v>860.4928199999877</v>
      </c>
      <c r="H34" s="22"/>
      <c r="I34" s="23">
        <v>860.4928199999877</v>
      </c>
    </row>
    <row r="35" spans="1:9" ht="12.75">
      <c r="A35" s="6"/>
      <c r="B35" s="12" t="s">
        <v>12</v>
      </c>
      <c r="C35" s="22">
        <v>60161.02536</v>
      </c>
      <c r="D35" s="22">
        <v>133.40197</v>
      </c>
      <c r="E35" s="22">
        <v>151.23257999999998</v>
      </c>
      <c r="F35" s="22">
        <v>262.73796000000004</v>
      </c>
      <c r="G35" s="22">
        <v>60708.39787</v>
      </c>
      <c r="H35" s="22">
        <v>529.9908800000002</v>
      </c>
      <c r="I35" s="23">
        <v>60178.40699</v>
      </c>
    </row>
    <row r="36" spans="1:9" ht="12.75">
      <c r="A36" s="6"/>
      <c r="B36" s="12" t="s">
        <v>13</v>
      </c>
      <c r="C36" s="22">
        <v>22903.21091</v>
      </c>
      <c r="D36" s="22">
        <v>23.48299</v>
      </c>
      <c r="E36" s="22">
        <v>46.70178</v>
      </c>
      <c r="F36" s="22">
        <v>67.21114999999999</v>
      </c>
      <c r="G36" s="22">
        <v>23040.60683</v>
      </c>
      <c r="H36" s="22">
        <v>529.9908800000002</v>
      </c>
      <c r="I36" s="23">
        <v>22510.61595</v>
      </c>
    </row>
    <row r="37" spans="1:9" ht="12.75">
      <c r="A37" s="14"/>
      <c r="B37" s="11" t="s">
        <v>14</v>
      </c>
      <c r="C37" s="9">
        <v>38145.640619999984</v>
      </c>
      <c r="D37" s="9">
        <v>97.4666600000004</v>
      </c>
      <c r="E37" s="9">
        <v>88.62456999999999</v>
      </c>
      <c r="F37" s="9">
        <v>196.5520100000005</v>
      </c>
      <c r="G37" s="9">
        <v>38528.28385999998</v>
      </c>
      <c r="H37" s="9"/>
      <c r="I37" s="9">
        <v>38528.28385999999</v>
      </c>
    </row>
    <row r="38" spans="1:9" ht="4.5" customHeight="1">
      <c r="A38" s="14"/>
      <c r="B38" s="11"/>
      <c r="C38" s="12"/>
      <c r="D38" s="15"/>
      <c r="E38" s="15"/>
      <c r="F38" s="15"/>
      <c r="G38" s="15"/>
      <c r="H38" s="15"/>
      <c r="I38" s="15"/>
    </row>
    <row r="39" spans="1:9" ht="12.75">
      <c r="A39" s="6">
        <v>2014</v>
      </c>
      <c r="B39" s="12" t="s">
        <v>10</v>
      </c>
      <c r="C39" s="21"/>
      <c r="D39" s="13"/>
      <c r="E39" s="13"/>
      <c r="F39" s="13"/>
      <c r="G39" s="15"/>
      <c r="H39" s="15"/>
      <c r="I39" s="15"/>
    </row>
    <row r="40" spans="1:9" ht="12.75">
      <c r="A40" s="6"/>
      <c r="B40" s="12" t="s">
        <v>23</v>
      </c>
      <c r="C40" s="22">
        <v>2049.25267999998</v>
      </c>
      <c r="D40" s="22">
        <v>-15.9617599999995</v>
      </c>
      <c r="E40" s="22">
        <v>-2.77264000000013</v>
      </c>
      <c r="F40" s="22">
        <v>-27.1510299999995</v>
      </c>
      <c r="G40" s="22">
        <v>2003.367249999981</v>
      </c>
      <c r="H40" s="22"/>
      <c r="I40" s="23">
        <v>2003.367249999981</v>
      </c>
    </row>
    <row r="41" spans="1:9" ht="12.75">
      <c r="A41" s="6"/>
      <c r="B41" s="12" t="s">
        <v>12</v>
      </c>
      <c r="C41" s="22">
        <v>51218.74625</v>
      </c>
      <c r="D41" s="22">
        <v>160.5</v>
      </c>
      <c r="E41" s="22">
        <v>195.00582</v>
      </c>
      <c r="F41" s="22">
        <v>256.17611999999997</v>
      </c>
      <c r="G41" s="22">
        <v>51830.42818999999</v>
      </c>
      <c r="H41" s="22">
        <v>253.72054</v>
      </c>
      <c r="I41" s="23">
        <v>51576.70764999999</v>
      </c>
    </row>
    <row r="42" spans="1:9" ht="12.75">
      <c r="A42" s="6"/>
      <c r="B42" s="12" t="s">
        <v>13</v>
      </c>
      <c r="C42" s="22">
        <v>12105.48321</v>
      </c>
      <c r="D42" s="22">
        <v>0</v>
      </c>
      <c r="E42" s="22">
        <v>65.48565</v>
      </c>
      <c r="F42" s="22">
        <v>51.635220000000004</v>
      </c>
      <c r="G42" s="22">
        <v>12222.604080000001</v>
      </c>
      <c r="H42" s="22">
        <v>253.72054</v>
      </c>
      <c r="I42" s="23">
        <v>11968.88354</v>
      </c>
    </row>
    <row r="43" spans="1:9" ht="13.5" thickBot="1">
      <c r="A43" s="19"/>
      <c r="B43" s="24" t="s">
        <v>14</v>
      </c>
      <c r="C43" s="18">
        <v>41162.51571999998</v>
      </c>
      <c r="D43" s="18">
        <v>144.53824000000048</v>
      </c>
      <c r="E43" s="18">
        <v>126.74752999999986</v>
      </c>
      <c r="F43" s="18">
        <v>177.38987000000046</v>
      </c>
      <c r="G43" s="18">
        <v>41611.19135999997</v>
      </c>
      <c r="H43" s="18"/>
      <c r="I43" s="18">
        <v>41611.19135999997</v>
      </c>
    </row>
    <row r="44" ht="12.75">
      <c r="A44" s="8" t="s">
        <v>8</v>
      </c>
    </row>
    <row r="45" ht="12.75">
      <c r="A45" s="27" t="s">
        <v>20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2013-06-25T13:39:52Z</dcterms:created>
  <dcterms:modified xsi:type="dcterms:W3CDTF">2016-01-11T12:29:36Z</dcterms:modified>
  <cp:category/>
  <cp:version/>
  <cp:contentType/>
  <cp:contentStatus/>
</cp:coreProperties>
</file>