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10" yWindow="720" windowWidth="12510" windowHeight="12210" activeTab="0"/>
  </bookViews>
  <sheets>
    <sheet name="08.02.01" sheetId="1" r:id="rId1"/>
  </sheets>
  <definedNames/>
  <calcPr fullCalcOnLoad="1"/>
</workbook>
</file>

<file path=xl/sharedStrings.xml><?xml version="1.0" encoding="utf-8"?>
<sst xmlns="http://schemas.openxmlformats.org/spreadsheetml/2006/main" count="52" uniqueCount="17">
  <si>
    <t>Tipus de vehicle</t>
  </si>
  <si>
    <t>Turismes</t>
  </si>
  <si>
    <t>Autobusos/Camions</t>
  </si>
  <si>
    <t>Autobusos</t>
  </si>
  <si>
    <t>Camions/Remolcs</t>
  </si>
  <si>
    <t>Remolcs</t>
  </si>
  <si>
    <t>Motocicletes</t>
  </si>
  <si>
    <t>Total</t>
  </si>
  <si>
    <t>Turismes x 1.000 h.</t>
  </si>
  <si>
    <t>Camions</t>
  </si>
  <si>
    <t>Tractors</t>
  </si>
  <si>
    <t>Ciclomotors</t>
  </si>
  <si>
    <t>Total Vehicles</t>
  </si>
  <si>
    <t>Font: Ajuntament de Sabadell. Gestió tributària.</t>
  </si>
  <si>
    <t>08.02.01 Parc de vehicles</t>
  </si>
  <si>
    <t>Tipus. 1968-2021</t>
  </si>
  <si>
    <r>
      <t xml:space="preserve"> D</t>
    </r>
    <r>
      <rPr>
        <b/>
        <sz val="8"/>
        <color indexed="9"/>
        <rFont val="Arial"/>
        <family val="2"/>
      </rPr>
      <t>%      20-21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</si>
</sst>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#,##0.0"/>
    <numFmt numFmtId="184" formatCode="_-* #,##0\ _€_-;\-* #,##0\ _€_-;_-* &quot;-&quot;??\ _€_-;_-@_-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0.000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8"/>
      <color indexed="9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8"/>
      <color theme="0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0" fillId="32" borderId="5" applyNumberFormat="0" applyFont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10" xfId="0" applyFont="1" applyFill="1" applyBorder="1" applyAlignment="1">
      <alignment/>
    </xf>
    <xf numFmtId="4" fontId="4" fillId="0" borderId="10" xfId="57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57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2" fontId="5" fillId="0" borderId="0" xfId="57" applyNumberFormat="1" applyFont="1" applyFill="1" applyAlignment="1">
      <alignment horizontal="right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29" fillId="0" borderId="0" xfId="54">
      <alignment/>
      <protection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4" fillId="0" borderId="10" xfId="57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0" fontId="47" fillId="33" borderId="0" xfId="0" applyFont="1" applyFill="1" applyBorder="1" applyAlignment="1">
      <alignment horizontal="righ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ítulo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99" zoomScaleNormal="99" zoomScalePageLayoutView="0" workbookViewId="0" topLeftCell="A4">
      <selection activeCell="J60" sqref="J60"/>
    </sheetView>
  </sheetViews>
  <sheetFormatPr defaultColWidth="9.140625" defaultRowHeight="12.75"/>
  <cols>
    <col min="1" max="1" width="15.7109375" style="0" customWidth="1"/>
    <col min="2" max="12" width="7.57421875" style="0" customWidth="1"/>
    <col min="13" max="13" width="7.7109375" style="0" customWidth="1"/>
  </cols>
  <sheetData>
    <row r="1" spans="1:3" ht="16.5" customHeight="1">
      <c r="A1" s="1" t="s">
        <v>14</v>
      </c>
      <c r="B1" s="1"/>
      <c r="C1" s="1"/>
    </row>
    <row r="2" spans="1:3" ht="15">
      <c r="A2" s="2" t="s">
        <v>15</v>
      </c>
      <c r="B2" s="2"/>
      <c r="C2" s="2"/>
    </row>
    <row r="3" spans="1:12" ht="12.75">
      <c r="A3" s="3" t="s">
        <v>0</v>
      </c>
      <c r="B3" s="3">
        <v>1968</v>
      </c>
      <c r="C3" s="3">
        <v>1969</v>
      </c>
      <c r="D3" s="3">
        <v>1970</v>
      </c>
      <c r="E3" s="3">
        <v>1971</v>
      </c>
      <c r="F3" s="3">
        <v>1972</v>
      </c>
      <c r="G3" s="3">
        <v>1973</v>
      </c>
      <c r="H3" s="3">
        <v>1974</v>
      </c>
      <c r="I3" s="3">
        <v>1975</v>
      </c>
      <c r="J3" s="3">
        <v>1976</v>
      </c>
      <c r="K3" s="4">
        <v>1977</v>
      </c>
      <c r="L3" s="4">
        <v>1978</v>
      </c>
    </row>
    <row r="4" spans="1:12" ht="12.75">
      <c r="A4" s="5" t="s">
        <v>1</v>
      </c>
      <c r="B4" s="6">
        <v>13141</v>
      </c>
      <c r="C4" s="6">
        <v>15425</v>
      </c>
      <c r="D4" s="6">
        <v>17701</v>
      </c>
      <c r="E4" s="6">
        <v>20233</v>
      </c>
      <c r="F4" s="6">
        <v>22435</v>
      </c>
      <c r="G4" s="6">
        <v>26008</v>
      </c>
      <c r="H4" s="6">
        <v>30202</v>
      </c>
      <c r="I4" s="6">
        <v>31832</v>
      </c>
      <c r="J4" s="6">
        <v>36390</v>
      </c>
      <c r="K4" s="7">
        <v>39105</v>
      </c>
      <c r="L4" s="7">
        <v>41502</v>
      </c>
    </row>
    <row r="5" spans="1:12" ht="12.75">
      <c r="A5" s="5" t="s">
        <v>2</v>
      </c>
      <c r="B5" s="6"/>
      <c r="C5" s="6"/>
      <c r="D5" s="6"/>
      <c r="E5" s="6"/>
      <c r="F5" s="6"/>
      <c r="G5" s="6"/>
      <c r="H5" s="6"/>
      <c r="I5" s="6">
        <v>3422</v>
      </c>
      <c r="J5" s="6">
        <v>5083</v>
      </c>
      <c r="K5" s="5">
        <v>98</v>
      </c>
      <c r="L5" s="5">
        <v>97</v>
      </c>
    </row>
    <row r="6" spans="1:12" ht="12.75">
      <c r="A6" s="5" t="s">
        <v>3</v>
      </c>
      <c r="B6" s="5">
        <v>68</v>
      </c>
      <c r="C6" s="5">
        <v>75</v>
      </c>
      <c r="D6" s="5">
        <v>81</v>
      </c>
      <c r="E6" s="5">
        <v>91</v>
      </c>
      <c r="F6" s="5">
        <v>98</v>
      </c>
      <c r="G6" s="5">
        <v>104</v>
      </c>
      <c r="H6" s="5">
        <v>116</v>
      </c>
      <c r="I6" s="5"/>
      <c r="J6" s="5"/>
      <c r="K6" s="7">
        <v>3304</v>
      </c>
      <c r="L6" s="7">
        <v>3355</v>
      </c>
    </row>
    <row r="7" spans="1:12" ht="12.75">
      <c r="A7" s="5" t="s">
        <v>4</v>
      </c>
      <c r="B7" s="6">
        <v>1148</v>
      </c>
      <c r="C7" s="5">
        <v>1367</v>
      </c>
      <c r="D7" s="6">
        <v>1513</v>
      </c>
      <c r="E7" s="6">
        <v>1569</v>
      </c>
      <c r="F7" s="6">
        <v>2063</v>
      </c>
      <c r="G7" s="6">
        <v>1916</v>
      </c>
      <c r="H7" s="6">
        <v>2069</v>
      </c>
      <c r="I7" s="5"/>
      <c r="J7" s="5"/>
      <c r="K7" s="7"/>
      <c r="L7" s="7">
        <v>119</v>
      </c>
    </row>
    <row r="8" spans="1:12" ht="12.75">
      <c r="A8" s="5" t="s">
        <v>5</v>
      </c>
      <c r="B8" s="6"/>
      <c r="C8" s="5"/>
      <c r="D8" s="6"/>
      <c r="E8" s="6"/>
      <c r="F8" s="6"/>
      <c r="G8" s="6"/>
      <c r="H8" s="6"/>
      <c r="I8" s="5">
        <v>184</v>
      </c>
      <c r="J8" s="5">
        <v>121</v>
      </c>
      <c r="K8" s="7">
        <v>87</v>
      </c>
      <c r="L8" s="7">
        <v>95</v>
      </c>
    </row>
    <row r="9" spans="1:12" ht="12.75">
      <c r="A9" s="5" t="s">
        <v>6</v>
      </c>
      <c r="B9" s="6">
        <v>5267</v>
      </c>
      <c r="C9" s="6">
        <v>5429</v>
      </c>
      <c r="D9" s="6">
        <v>5612</v>
      </c>
      <c r="E9" s="6">
        <v>5411</v>
      </c>
      <c r="F9" s="6">
        <v>5055</v>
      </c>
      <c r="G9" s="6">
        <v>5133</v>
      </c>
      <c r="H9" s="6">
        <v>4849</v>
      </c>
      <c r="I9" s="6">
        <v>4365</v>
      </c>
      <c r="J9" s="6">
        <v>4358</v>
      </c>
      <c r="K9" s="7">
        <v>4546</v>
      </c>
      <c r="L9" s="7">
        <v>4662</v>
      </c>
    </row>
    <row r="10" spans="1:12" ht="12.75">
      <c r="A10" s="8" t="s">
        <v>12</v>
      </c>
      <c r="B10" s="9">
        <v>19624</v>
      </c>
      <c r="C10" s="9">
        <v>22296</v>
      </c>
      <c r="D10" s="9">
        <v>24907</v>
      </c>
      <c r="E10" s="9">
        <v>27304</v>
      </c>
      <c r="F10" s="9">
        <v>29651</v>
      </c>
      <c r="G10" s="9">
        <v>33161</v>
      </c>
      <c r="H10" s="9">
        <v>37236</v>
      </c>
      <c r="I10" s="9">
        <v>39803</v>
      </c>
      <c r="J10" s="9">
        <v>45952</v>
      </c>
      <c r="K10" s="10">
        <v>47140</v>
      </c>
      <c r="L10" s="10">
        <v>49830</v>
      </c>
    </row>
    <row r="11" spans="1:12" ht="12.75">
      <c r="A11" s="8"/>
      <c r="C11" s="9"/>
      <c r="D11" s="9"/>
      <c r="E11" s="9"/>
      <c r="F11" s="9"/>
      <c r="G11" s="9"/>
      <c r="H11" s="9"/>
      <c r="I11" s="9"/>
      <c r="J11" s="9"/>
      <c r="K11" s="11"/>
      <c r="L11" s="12"/>
    </row>
    <row r="12" spans="1:12" ht="13.5" thickBot="1">
      <c r="A12" s="13" t="s">
        <v>8</v>
      </c>
      <c r="B12" s="38">
        <f>B4/153979*1000</f>
        <v>85.34280648659882</v>
      </c>
      <c r="C12" s="14">
        <f>C4/158311*1000</f>
        <v>97.43479606597141</v>
      </c>
      <c r="D12" s="14">
        <f>D4/163987*1000</f>
        <v>107.94148316634855</v>
      </c>
      <c r="E12" s="14">
        <f>E4/168684*1000</f>
        <v>119.94617153968366</v>
      </c>
      <c r="F12" s="14">
        <f>F4/174042*1000</f>
        <v>128.90566644832856</v>
      </c>
      <c r="G12" s="14">
        <f>G4/179716*1000</f>
        <v>144.717220503461</v>
      </c>
      <c r="H12" s="14">
        <f>H4/182926*1000</f>
        <v>165.1050151427353</v>
      </c>
      <c r="I12" s="14">
        <f>I4/185209*1000</f>
        <v>171.8706974283107</v>
      </c>
      <c r="J12" s="14">
        <f>J4/187247*1000</f>
        <v>194.34223245232232</v>
      </c>
      <c r="K12" s="14">
        <f>K4/188344*1000</f>
        <v>207.62540882640278</v>
      </c>
      <c r="L12" s="14">
        <f>L4/189630*1000</f>
        <v>218.8577756684069</v>
      </c>
    </row>
    <row r="13" spans="1:12" ht="6.75" customHeight="1">
      <c r="A13" s="2"/>
      <c r="B13" s="2"/>
      <c r="C13" s="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2.75">
      <c r="A14" s="3" t="s">
        <v>0</v>
      </c>
      <c r="B14" s="4">
        <v>1979</v>
      </c>
      <c r="C14" s="4">
        <v>1980</v>
      </c>
      <c r="D14" s="4">
        <v>1981</v>
      </c>
      <c r="E14" s="4">
        <v>1982</v>
      </c>
      <c r="F14" s="4">
        <v>1983</v>
      </c>
      <c r="G14" s="4">
        <v>1984</v>
      </c>
      <c r="H14" s="4">
        <v>1985</v>
      </c>
      <c r="I14" s="4">
        <v>1986</v>
      </c>
      <c r="J14" s="4">
        <v>1987</v>
      </c>
      <c r="K14" s="4">
        <v>1988</v>
      </c>
      <c r="L14" s="4">
        <v>1989</v>
      </c>
    </row>
    <row r="15" spans="1:12" ht="12.75">
      <c r="A15" s="5" t="s">
        <v>1</v>
      </c>
      <c r="B15" s="7">
        <v>44873</v>
      </c>
      <c r="C15" s="7">
        <v>47296</v>
      </c>
      <c r="D15" s="7">
        <v>48738</v>
      </c>
      <c r="E15" s="7">
        <v>49803</v>
      </c>
      <c r="F15" s="7">
        <v>51494</v>
      </c>
      <c r="G15" s="7">
        <v>52645</v>
      </c>
      <c r="H15" s="7">
        <v>52334</v>
      </c>
      <c r="I15" s="7">
        <v>54961</v>
      </c>
      <c r="J15" s="7">
        <v>57424</v>
      </c>
      <c r="K15" s="7">
        <v>54049</v>
      </c>
      <c r="L15" s="7">
        <v>58547</v>
      </c>
    </row>
    <row r="16" spans="1:12" ht="12.75">
      <c r="A16" s="5" t="s">
        <v>3</v>
      </c>
      <c r="B16" s="7">
        <v>108</v>
      </c>
      <c r="C16" s="7">
        <v>111</v>
      </c>
      <c r="D16" s="7">
        <v>112</v>
      </c>
      <c r="E16" s="7">
        <v>134</v>
      </c>
      <c r="F16" s="7">
        <v>134</v>
      </c>
      <c r="G16" s="7">
        <v>138</v>
      </c>
      <c r="H16" s="7">
        <v>137</v>
      </c>
      <c r="I16" s="7">
        <v>86</v>
      </c>
      <c r="J16" s="7">
        <v>86</v>
      </c>
      <c r="K16" s="7">
        <v>45</v>
      </c>
      <c r="L16" s="7">
        <v>72</v>
      </c>
    </row>
    <row r="17" spans="1:12" ht="12.75">
      <c r="A17" s="5" t="s">
        <v>9</v>
      </c>
      <c r="B17" s="7">
        <v>3533</v>
      </c>
      <c r="C17" s="7">
        <v>3683</v>
      </c>
      <c r="D17" s="7">
        <v>3795</v>
      </c>
      <c r="E17" s="7">
        <v>3795</v>
      </c>
      <c r="F17" s="7">
        <v>3904</v>
      </c>
      <c r="G17" s="7">
        <v>3918</v>
      </c>
      <c r="H17" s="7">
        <v>3977</v>
      </c>
      <c r="I17" s="7">
        <v>4439</v>
      </c>
      <c r="J17" s="7">
        <v>5009</v>
      </c>
      <c r="K17" s="7">
        <v>5294</v>
      </c>
      <c r="L17" s="7">
        <v>6441</v>
      </c>
    </row>
    <row r="18" spans="1:12" ht="12.75">
      <c r="A18" s="5" t="s">
        <v>10</v>
      </c>
      <c r="B18" s="7">
        <v>126</v>
      </c>
      <c r="C18" s="7">
        <v>127</v>
      </c>
      <c r="D18" s="7">
        <v>133</v>
      </c>
      <c r="E18" s="7">
        <v>140</v>
      </c>
      <c r="F18" s="7">
        <v>153</v>
      </c>
      <c r="G18" s="7">
        <v>175</v>
      </c>
      <c r="H18" s="7">
        <v>195</v>
      </c>
      <c r="I18" s="7">
        <v>220</v>
      </c>
      <c r="J18" s="7">
        <v>242</v>
      </c>
      <c r="K18" s="7">
        <v>234</v>
      </c>
      <c r="L18" s="7">
        <v>309</v>
      </c>
    </row>
    <row r="19" spans="1:12" ht="12.75">
      <c r="A19" s="5" t="s">
        <v>5</v>
      </c>
      <c r="B19" s="7">
        <v>103</v>
      </c>
      <c r="C19" s="7">
        <v>103</v>
      </c>
      <c r="D19" s="7">
        <v>105</v>
      </c>
      <c r="E19" s="7">
        <v>111</v>
      </c>
      <c r="F19" s="7">
        <v>118</v>
      </c>
      <c r="G19" s="7">
        <v>122</v>
      </c>
      <c r="H19" s="7">
        <v>155</v>
      </c>
      <c r="I19" s="7">
        <v>174</v>
      </c>
      <c r="J19" s="7">
        <v>202</v>
      </c>
      <c r="K19" s="7">
        <v>199</v>
      </c>
      <c r="L19" s="7">
        <v>247</v>
      </c>
    </row>
    <row r="20" spans="1:12" ht="12.75">
      <c r="A20" s="5" t="s">
        <v>6</v>
      </c>
      <c r="B20" s="7">
        <v>4800</v>
      </c>
      <c r="C20" s="7">
        <v>4974</v>
      </c>
      <c r="D20" s="7">
        <v>5068</v>
      </c>
      <c r="E20" s="7">
        <v>4685</v>
      </c>
      <c r="F20" s="7">
        <v>4850</v>
      </c>
      <c r="G20" s="7">
        <v>4896</v>
      </c>
      <c r="H20" s="7">
        <v>4681</v>
      </c>
      <c r="I20" s="7">
        <v>4818</v>
      </c>
      <c r="J20" s="7">
        <v>5058</v>
      </c>
      <c r="K20" s="7">
        <v>4681</v>
      </c>
      <c r="L20" s="7">
        <v>5023</v>
      </c>
    </row>
    <row r="21" spans="1:12" ht="12.75">
      <c r="A21" s="8" t="s">
        <v>7</v>
      </c>
      <c r="B21" s="10">
        <v>53543</v>
      </c>
      <c r="C21" s="10">
        <v>56294</v>
      </c>
      <c r="D21" s="10">
        <v>57951</v>
      </c>
      <c r="E21" s="10">
        <v>58668</v>
      </c>
      <c r="F21" s="10">
        <v>60653</v>
      </c>
      <c r="G21" s="10">
        <v>61894</v>
      </c>
      <c r="H21" s="10">
        <v>61479</v>
      </c>
      <c r="I21" s="10">
        <v>64698</v>
      </c>
      <c r="J21" s="10">
        <v>68021</v>
      </c>
      <c r="K21" s="10">
        <v>64502</v>
      </c>
      <c r="L21" s="10">
        <v>70639</v>
      </c>
    </row>
    <row r="22" spans="1:12" ht="12.75">
      <c r="A22" s="11"/>
      <c r="B22" s="12"/>
      <c r="C22" s="12"/>
      <c r="D22" s="10"/>
      <c r="E22" s="10"/>
      <c r="F22" s="10"/>
      <c r="G22" s="10"/>
      <c r="H22" s="10"/>
      <c r="I22" s="10"/>
      <c r="J22" s="10"/>
      <c r="K22" s="10"/>
      <c r="L22" s="17"/>
    </row>
    <row r="23" spans="1:12" ht="13.5" thickBot="1">
      <c r="A23" s="13" t="s">
        <v>8</v>
      </c>
      <c r="B23" s="14">
        <f>B15/190183*1000</f>
        <v>235.94643054321367</v>
      </c>
      <c r="C23" s="14">
        <f>C15/186123*1000</f>
        <v>254.1115283978874</v>
      </c>
      <c r="D23" s="14">
        <f>D15/188048*1000</f>
        <v>259.17850761507697</v>
      </c>
      <c r="E23" s="14">
        <f>E15/189147*1000</f>
        <v>263.30314517280215</v>
      </c>
      <c r="F23" s="14">
        <f>F15/189775*1000</f>
        <v>271.34237913318407</v>
      </c>
      <c r="G23" s="14">
        <f>G15/190163*1000</f>
        <v>276.84144654848734</v>
      </c>
      <c r="H23" s="14">
        <f>H15/186115*1000</f>
        <v>281.1917362920775</v>
      </c>
      <c r="I23" s="14">
        <f>I15/187506*1000</f>
        <v>293.1159536228174</v>
      </c>
      <c r="J23" s="14">
        <f>J15/189489*1000</f>
        <v>303.046614843078</v>
      </c>
      <c r="K23" s="14">
        <f>K15/190962*1000</f>
        <v>283.0353682931683</v>
      </c>
      <c r="L23" s="14">
        <f>L15/192142*1000</f>
        <v>304.70693549562304</v>
      </c>
    </row>
    <row r="24" spans="1:12" ht="6.75" customHeight="1">
      <c r="A24" s="19"/>
      <c r="B24" s="19"/>
      <c r="C24" s="19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2.75">
      <c r="A25" s="3" t="s">
        <v>0</v>
      </c>
      <c r="B25" s="4">
        <v>1990</v>
      </c>
      <c r="C25" s="4">
        <v>1991</v>
      </c>
      <c r="D25" s="4">
        <v>1992</v>
      </c>
      <c r="E25" s="4">
        <v>1993</v>
      </c>
      <c r="F25" s="4">
        <v>1994</v>
      </c>
      <c r="G25" s="4">
        <v>1995</v>
      </c>
      <c r="H25" s="4">
        <v>1996</v>
      </c>
      <c r="I25" s="4">
        <v>1997</v>
      </c>
      <c r="J25" s="4">
        <v>1998</v>
      </c>
      <c r="K25" s="4">
        <v>1999</v>
      </c>
      <c r="L25" s="4">
        <v>2000</v>
      </c>
    </row>
    <row r="26" spans="1:12" ht="12.75">
      <c r="A26" s="5" t="s">
        <v>1</v>
      </c>
      <c r="B26" s="7">
        <v>62821</v>
      </c>
      <c r="C26" s="7">
        <v>64435</v>
      </c>
      <c r="D26" s="7">
        <v>65688</v>
      </c>
      <c r="E26" s="7">
        <v>65536</v>
      </c>
      <c r="F26" s="7">
        <v>66532</v>
      </c>
      <c r="G26" s="7">
        <v>66540</v>
      </c>
      <c r="H26" s="7">
        <v>69082</v>
      </c>
      <c r="I26" s="7">
        <v>68064</v>
      </c>
      <c r="J26" s="7">
        <v>70863</v>
      </c>
      <c r="K26" s="7">
        <v>73175</v>
      </c>
      <c r="L26" s="21">
        <v>74360</v>
      </c>
    </row>
    <row r="27" spans="1:12" ht="12.75">
      <c r="A27" s="5" t="s">
        <v>3</v>
      </c>
      <c r="B27" s="7">
        <v>55</v>
      </c>
      <c r="C27" s="7">
        <v>78</v>
      </c>
      <c r="D27" s="7">
        <v>72</v>
      </c>
      <c r="E27" s="7">
        <v>76</v>
      </c>
      <c r="F27" s="7">
        <v>69</v>
      </c>
      <c r="G27" s="7">
        <v>74</v>
      </c>
      <c r="H27" s="7">
        <v>77</v>
      </c>
      <c r="I27" s="7">
        <v>67</v>
      </c>
      <c r="J27" s="7">
        <v>64</v>
      </c>
      <c r="K27" s="7">
        <v>80</v>
      </c>
      <c r="L27" s="23">
        <v>80</v>
      </c>
    </row>
    <row r="28" spans="1:12" ht="12.75">
      <c r="A28" s="5" t="s">
        <v>9</v>
      </c>
      <c r="B28" s="7">
        <v>7637</v>
      </c>
      <c r="C28" s="7">
        <v>8458</v>
      </c>
      <c r="D28" s="7">
        <v>9396</v>
      </c>
      <c r="E28" s="7">
        <v>9633</v>
      </c>
      <c r="F28" s="7">
        <v>9965</v>
      </c>
      <c r="G28" s="7">
        <v>9145</v>
      </c>
      <c r="H28" s="7">
        <v>9646</v>
      </c>
      <c r="I28" s="7">
        <v>9678</v>
      </c>
      <c r="J28" s="7">
        <v>10199</v>
      </c>
      <c r="K28" s="7">
        <v>10520</v>
      </c>
      <c r="L28" s="23">
        <v>10618</v>
      </c>
    </row>
    <row r="29" spans="1:12" ht="12.75">
      <c r="A29" s="5" t="s">
        <v>10</v>
      </c>
      <c r="B29" s="7">
        <v>369</v>
      </c>
      <c r="C29" s="7">
        <v>407</v>
      </c>
      <c r="D29" s="7">
        <v>474</v>
      </c>
      <c r="E29" s="7">
        <v>478</v>
      </c>
      <c r="F29" s="7">
        <v>494</v>
      </c>
      <c r="G29" s="7">
        <v>476</v>
      </c>
      <c r="H29" s="7">
        <v>502</v>
      </c>
      <c r="I29" s="7">
        <v>554</v>
      </c>
      <c r="J29" s="7">
        <v>593</v>
      </c>
      <c r="K29" s="7">
        <v>640</v>
      </c>
      <c r="L29" s="23">
        <v>736</v>
      </c>
    </row>
    <row r="30" spans="1:12" ht="12.75">
      <c r="A30" s="5" t="s">
        <v>5</v>
      </c>
      <c r="B30" s="7">
        <v>354</v>
      </c>
      <c r="C30" s="7">
        <v>414</v>
      </c>
      <c r="D30" s="7">
        <v>526</v>
      </c>
      <c r="E30" s="7">
        <v>598</v>
      </c>
      <c r="F30" s="7">
        <v>668</v>
      </c>
      <c r="G30" s="7">
        <v>699</v>
      </c>
      <c r="H30" s="7">
        <v>733</v>
      </c>
      <c r="I30" s="7">
        <v>785</v>
      </c>
      <c r="J30" s="7">
        <v>401</v>
      </c>
      <c r="K30" s="7">
        <v>393</v>
      </c>
      <c r="L30" s="23">
        <v>405</v>
      </c>
    </row>
    <row r="31" spans="1:12" ht="12.75">
      <c r="A31" s="5" t="s">
        <v>6</v>
      </c>
      <c r="B31" s="7">
        <v>5550</v>
      </c>
      <c r="C31" s="7">
        <v>6072</v>
      </c>
      <c r="D31" s="7">
        <v>6409</v>
      </c>
      <c r="E31" s="7">
        <v>6203</v>
      </c>
      <c r="F31" s="7">
        <v>6024</v>
      </c>
      <c r="G31" s="7">
        <v>5739</v>
      </c>
      <c r="H31" s="7">
        <v>5657</v>
      </c>
      <c r="I31" s="7">
        <v>5342</v>
      </c>
      <c r="J31" s="7">
        <v>5289</v>
      </c>
      <c r="K31" s="7">
        <v>5364</v>
      </c>
      <c r="L31" s="23">
        <v>5424</v>
      </c>
    </row>
    <row r="32" spans="1:12" ht="12.75">
      <c r="A32" s="5" t="s">
        <v>11</v>
      </c>
      <c r="B32" s="7"/>
      <c r="C32" s="7"/>
      <c r="D32" s="7"/>
      <c r="E32" s="7"/>
      <c r="F32" s="7"/>
      <c r="G32" s="7"/>
      <c r="H32" s="18"/>
      <c r="I32" s="18"/>
      <c r="J32" s="7"/>
      <c r="K32" s="7">
        <v>1417</v>
      </c>
      <c r="L32" s="23">
        <v>4442</v>
      </c>
    </row>
    <row r="33" spans="1:12" ht="12.75">
      <c r="A33" s="8" t="s">
        <v>7</v>
      </c>
      <c r="B33" s="15">
        <v>76786</v>
      </c>
      <c r="C33" s="16">
        <v>79864</v>
      </c>
      <c r="D33" s="16">
        <v>82565</v>
      </c>
      <c r="E33" s="16">
        <v>82524</v>
      </c>
      <c r="F33" s="10">
        <v>83752</v>
      </c>
      <c r="G33" s="10">
        <v>82673</v>
      </c>
      <c r="H33" s="10">
        <v>85697</v>
      </c>
      <c r="I33" s="10">
        <v>84490</v>
      </c>
      <c r="J33" s="10">
        <v>87409</v>
      </c>
      <c r="K33" s="10">
        <v>91589</v>
      </c>
      <c r="L33" s="10">
        <v>96065</v>
      </c>
    </row>
    <row r="34" spans="1:12" ht="12.75">
      <c r="A34" s="11"/>
      <c r="B34" s="18"/>
      <c r="C34" s="17"/>
      <c r="D34" s="17"/>
      <c r="E34" s="17"/>
      <c r="F34" s="10"/>
      <c r="G34" s="10"/>
      <c r="H34" s="10"/>
      <c r="I34" s="10"/>
      <c r="J34" s="10"/>
      <c r="K34" s="10"/>
      <c r="L34" s="23"/>
    </row>
    <row r="35" spans="1:12" ht="13.5" thickBot="1">
      <c r="A35" s="13" t="s">
        <v>8</v>
      </c>
      <c r="B35" s="14">
        <f>B26/189404*1000</f>
        <v>331.67726130387956</v>
      </c>
      <c r="C35" s="14">
        <f>C26/189113*1000</f>
        <v>340.7222137029184</v>
      </c>
      <c r="D35" s="14">
        <f>D26/189443*1000</f>
        <v>346.74281973997455</v>
      </c>
      <c r="E35" s="14">
        <f>E26/189006*1000</f>
        <v>346.7403151222713</v>
      </c>
      <c r="F35" s="14">
        <f>F26/188386*1000</f>
        <v>353.16849447411164</v>
      </c>
      <c r="G35" s="14">
        <f>G26/187742*1000</f>
        <v>354.42255861767745</v>
      </c>
      <c r="H35" s="14">
        <f>H26/185798*1000</f>
        <v>371.81239841117775</v>
      </c>
      <c r="I35" s="14">
        <f>I26/185586*1000</f>
        <v>366.75180239888783</v>
      </c>
      <c r="J35" s="14">
        <f>J26/184946*1000</f>
        <v>383.15508310533886</v>
      </c>
      <c r="K35" s="14">
        <f>K26/183895*1000</f>
        <v>397.9172897577422</v>
      </c>
      <c r="L35" s="14">
        <f>L26/185212*1000</f>
        <v>401.4858648467702</v>
      </c>
    </row>
    <row r="36" spans="1:12" ht="6.75" customHeight="1">
      <c r="A36" s="19"/>
      <c r="B36" s="19"/>
      <c r="C36" s="19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12.75">
      <c r="A37" s="3" t="s">
        <v>0</v>
      </c>
      <c r="B37" s="4">
        <v>2002</v>
      </c>
      <c r="C37" s="4">
        <v>2003</v>
      </c>
      <c r="D37" s="4">
        <v>2004</v>
      </c>
      <c r="E37" s="4">
        <v>2005</v>
      </c>
      <c r="F37" s="4">
        <v>2006</v>
      </c>
      <c r="G37" s="4">
        <v>2007</v>
      </c>
      <c r="H37" s="4">
        <v>2008</v>
      </c>
      <c r="I37" s="4">
        <v>2009</v>
      </c>
      <c r="J37" s="4">
        <v>2010</v>
      </c>
      <c r="K37" s="4">
        <v>2011</v>
      </c>
      <c r="L37" s="4">
        <v>2012</v>
      </c>
    </row>
    <row r="38" spans="1:12" ht="12.75">
      <c r="A38" s="5" t="s">
        <v>1</v>
      </c>
      <c r="B38" s="21">
        <v>76512</v>
      </c>
      <c r="C38" s="21">
        <v>78056</v>
      </c>
      <c r="D38" s="21">
        <v>78966</v>
      </c>
      <c r="E38" s="22">
        <v>81381</v>
      </c>
      <c r="F38" s="22">
        <v>89883</v>
      </c>
      <c r="G38" s="22">
        <v>91915</v>
      </c>
      <c r="H38" s="22">
        <v>94004</v>
      </c>
      <c r="I38" s="22">
        <v>94135</v>
      </c>
      <c r="J38" s="22">
        <v>92751</v>
      </c>
      <c r="K38" s="22">
        <v>92926</v>
      </c>
      <c r="L38" s="22">
        <v>93004</v>
      </c>
    </row>
    <row r="39" spans="1:12" ht="12.75">
      <c r="A39" s="5" t="s">
        <v>3</v>
      </c>
      <c r="B39" s="23">
        <v>136</v>
      </c>
      <c r="C39" s="23">
        <v>134</v>
      </c>
      <c r="D39" s="23">
        <v>135</v>
      </c>
      <c r="E39" s="22">
        <v>123</v>
      </c>
      <c r="F39" s="22">
        <v>131</v>
      </c>
      <c r="G39" s="22">
        <v>136</v>
      </c>
      <c r="H39" s="22">
        <v>141</v>
      </c>
      <c r="I39" s="22">
        <v>136</v>
      </c>
      <c r="J39" s="22">
        <v>140</v>
      </c>
      <c r="K39" s="22">
        <v>141</v>
      </c>
      <c r="L39" s="22">
        <v>141</v>
      </c>
    </row>
    <row r="40" spans="1:12" ht="12.75">
      <c r="A40" s="5" t="s">
        <v>9</v>
      </c>
      <c r="B40" s="23">
        <v>10971</v>
      </c>
      <c r="C40" s="23">
        <v>11026</v>
      </c>
      <c r="D40" s="23">
        <v>10959</v>
      </c>
      <c r="E40" s="22">
        <v>11232</v>
      </c>
      <c r="F40" s="22">
        <v>11728</v>
      </c>
      <c r="G40" s="22">
        <v>11056</v>
      </c>
      <c r="H40" s="22">
        <v>10556</v>
      </c>
      <c r="I40" s="22">
        <v>10042</v>
      </c>
      <c r="J40" s="22">
        <v>9425</v>
      </c>
      <c r="K40" s="22">
        <v>8982</v>
      </c>
      <c r="L40" s="22">
        <v>8458</v>
      </c>
    </row>
    <row r="41" spans="1:12" ht="12.75">
      <c r="A41" s="5" t="s">
        <v>10</v>
      </c>
      <c r="B41" s="23">
        <v>807</v>
      </c>
      <c r="C41" s="23">
        <v>905</v>
      </c>
      <c r="D41" s="23">
        <v>1018</v>
      </c>
      <c r="E41" s="22">
        <v>1106</v>
      </c>
      <c r="F41" s="22">
        <v>1412</v>
      </c>
      <c r="G41" s="22">
        <v>1623</v>
      </c>
      <c r="H41" s="22">
        <v>2104</v>
      </c>
      <c r="I41" s="22">
        <v>2102</v>
      </c>
      <c r="J41" s="22">
        <v>2058</v>
      </c>
      <c r="K41" s="22">
        <v>2029</v>
      </c>
      <c r="L41" s="22">
        <v>1868</v>
      </c>
    </row>
    <row r="42" spans="1:12" ht="12.75">
      <c r="A42" s="5" t="s">
        <v>5</v>
      </c>
      <c r="B42" s="23">
        <v>1019</v>
      </c>
      <c r="C42" s="23">
        <v>1120</v>
      </c>
      <c r="D42" s="23">
        <v>1186</v>
      </c>
      <c r="E42" s="22">
        <v>1259</v>
      </c>
      <c r="F42" s="22">
        <v>1475</v>
      </c>
      <c r="G42" s="22">
        <v>1572</v>
      </c>
      <c r="H42" s="22">
        <v>1693</v>
      </c>
      <c r="I42" s="22">
        <v>1766</v>
      </c>
      <c r="J42" s="22">
        <v>1708</v>
      </c>
      <c r="K42" s="22">
        <v>1747</v>
      </c>
      <c r="L42" s="22">
        <v>1700</v>
      </c>
    </row>
    <row r="43" spans="1:12" ht="12.75">
      <c r="A43" s="5" t="s">
        <v>6</v>
      </c>
      <c r="B43" s="23">
        <v>5493</v>
      </c>
      <c r="C43" s="23">
        <v>5592</v>
      </c>
      <c r="D43" s="23">
        <v>5611</v>
      </c>
      <c r="E43" s="22">
        <v>5947</v>
      </c>
      <c r="F43" s="22">
        <v>7458</v>
      </c>
      <c r="G43" s="22">
        <v>8454</v>
      </c>
      <c r="H43" s="22">
        <v>9512</v>
      </c>
      <c r="I43" s="22">
        <v>10307</v>
      </c>
      <c r="J43" s="22">
        <v>10598</v>
      </c>
      <c r="K43" s="22">
        <v>10919</v>
      </c>
      <c r="L43" s="22">
        <v>11334</v>
      </c>
    </row>
    <row r="44" spans="1:12" ht="12.75">
      <c r="A44" s="5" t="s">
        <v>11</v>
      </c>
      <c r="B44" s="23">
        <v>4780</v>
      </c>
      <c r="C44" s="23">
        <v>4816</v>
      </c>
      <c r="D44" s="23">
        <v>4829</v>
      </c>
      <c r="E44" s="22">
        <v>4966</v>
      </c>
      <c r="F44" s="22">
        <v>5463</v>
      </c>
      <c r="G44" s="22">
        <v>5512</v>
      </c>
      <c r="H44" s="22">
        <v>5540</v>
      </c>
      <c r="I44" s="22">
        <v>5507</v>
      </c>
      <c r="J44" s="22">
        <v>5251</v>
      </c>
      <c r="K44" s="22">
        <v>5052</v>
      </c>
      <c r="L44" s="22">
        <v>4780</v>
      </c>
    </row>
    <row r="45" spans="1:12" ht="12.75">
      <c r="A45" s="8" t="s">
        <v>7</v>
      </c>
      <c r="B45" s="10">
        <v>99718</v>
      </c>
      <c r="C45" s="10">
        <v>101649</v>
      </c>
      <c r="D45" s="10">
        <v>102704</v>
      </c>
      <c r="E45" s="10">
        <v>106014</v>
      </c>
      <c r="F45" s="10">
        <v>117550</v>
      </c>
      <c r="G45" s="10">
        <v>120268</v>
      </c>
      <c r="H45" s="10">
        <v>123550</v>
      </c>
      <c r="I45" s="10">
        <v>123995</v>
      </c>
      <c r="J45" s="10">
        <f>SUM(J38:J44)</f>
        <v>121931</v>
      </c>
      <c r="K45" s="10">
        <f>SUM(K38:K44)</f>
        <v>121796</v>
      </c>
      <c r="L45" s="10">
        <f>SUM(L38:L44)</f>
        <v>121285</v>
      </c>
    </row>
    <row r="46" spans="1:11" ht="12.75">
      <c r="A46" s="11"/>
      <c r="B46" s="23"/>
      <c r="C46" s="23"/>
      <c r="D46" s="17"/>
      <c r="E46" s="17"/>
      <c r="F46" s="17"/>
      <c r="G46" s="17"/>
      <c r="H46" s="17"/>
      <c r="I46" s="17"/>
      <c r="J46" s="17"/>
      <c r="K46" s="24"/>
    </row>
    <row r="47" spans="1:12" ht="13.5" thickBot="1">
      <c r="A47" s="13" t="s">
        <v>8</v>
      </c>
      <c r="B47" s="14">
        <f>B38/190708*1000</f>
        <v>401.1997399165216</v>
      </c>
      <c r="C47" s="14">
        <f>C38/193515*1000</f>
        <v>403.358912745782</v>
      </c>
      <c r="D47" s="14">
        <f>D38/196944*1000</f>
        <v>400.95661710943216</v>
      </c>
      <c r="E47" s="14">
        <f>E38/200491*1000</f>
        <v>405.9084946456449</v>
      </c>
      <c r="F47" s="14">
        <f>F38/202104*1000</f>
        <v>444.73637335233343</v>
      </c>
      <c r="G47" s="14">
        <f>G38/204545*1000</f>
        <v>449.36322080715735</v>
      </c>
      <c r="H47" s="14">
        <f>H38/206946*1000</f>
        <v>454.24410232621074</v>
      </c>
      <c r="I47" s="14">
        <f>+I38/207906*1000</f>
        <v>452.7767356401451</v>
      </c>
      <c r="J47" s="14">
        <f>+J38/208147*1000</f>
        <v>445.60334763412396</v>
      </c>
      <c r="K47" s="14">
        <f>+K38/208173*1000</f>
        <v>446.38834046682325</v>
      </c>
      <c r="L47" s="14">
        <f>+L38/207747*1000</f>
        <v>447.6791481946791</v>
      </c>
    </row>
    <row r="48" spans="1:12" ht="6.75" customHeight="1">
      <c r="A48" s="25"/>
      <c r="B48" s="26"/>
      <c r="C48" s="26"/>
      <c r="D48" s="12"/>
      <c r="E48" s="12"/>
      <c r="F48" s="12"/>
      <c r="G48" s="12"/>
      <c r="H48" s="12"/>
      <c r="I48" s="12"/>
      <c r="J48" s="12"/>
      <c r="K48" s="12"/>
      <c r="L48" s="12"/>
    </row>
    <row r="49" spans="1:13" s="31" customFormat="1" ht="22.5">
      <c r="A49" s="28" t="s">
        <v>0</v>
      </c>
      <c r="B49" s="29">
        <v>2013</v>
      </c>
      <c r="C49" s="29">
        <v>2014</v>
      </c>
      <c r="D49" s="29">
        <v>2015</v>
      </c>
      <c r="E49" s="29">
        <v>2016</v>
      </c>
      <c r="F49" s="29">
        <v>2017</v>
      </c>
      <c r="G49" s="29">
        <v>2018</v>
      </c>
      <c r="H49" s="29">
        <v>2019</v>
      </c>
      <c r="I49" s="29">
        <v>2020</v>
      </c>
      <c r="J49" s="29">
        <v>2021</v>
      </c>
      <c r="K49" s="39" t="s">
        <v>16</v>
      </c>
      <c r="L49" s="30"/>
      <c r="M49" s="30"/>
    </row>
    <row r="50" spans="1:13" ht="12.75">
      <c r="A50" s="5" t="s">
        <v>1</v>
      </c>
      <c r="B50" s="7">
        <v>92338</v>
      </c>
      <c r="C50" s="7">
        <v>91433</v>
      </c>
      <c r="D50" s="7">
        <v>91930</v>
      </c>
      <c r="E50" s="22">
        <v>93190</v>
      </c>
      <c r="F50" s="22">
        <v>95624</v>
      </c>
      <c r="G50" s="22">
        <v>97971</v>
      </c>
      <c r="H50" s="22">
        <v>99835</v>
      </c>
      <c r="I50" s="22">
        <v>100675</v>
      </c>
      <c r="J50" s="22">
        <v>100478</v>
      </c>
      <c r="K50" s="27">
        <f>(J50-I50)/I50*100</f>
        <v>-0.19567916563198412</v>
      </c>
      <c r="L50" s="12"/>
      <c r="M50" s="12"/>
    </row>
    <row r="51" spans="1:18" ht="15">
      <c r="A51" s="5" t="s">
        <v>3</v>
      </c>
      <c r="B51" s="6">
        <v>148</v>
      </c>
      <c r="C51" s="6">
        <v>107</v>
      </c>
      <c r="D51" s="6">
        <v>96</v>
      </c>
      <c r="E51" s="22">
        <v>99</v>
      </c>
      <c r="F51" s="22">
        <v>102</v>
      </c>
      <c r="G51" s="22">
        <v>99</v>
      </c>
      <c r="H51" s="22">
        <v>114</v>
      </c>
      <c r="I51" s="22">
        <v>106</v>
      </c>
      <c r="J51" s="22">
        <v>112</v>
      </c>
      <c r="K51" s="27">
        <f aca="true" t="shared" si="0" ref="K51:K57">(J51-I51)/I51*100</f>
        <v>5.660377358490567</v>
      </c>
      <c r="L51" s="12"/>
      <c r="M51" s="12"/>
      <c r="Q51" s="32"/>
      <c r="R51" s="32"/>
    </row>
    <row r="52" spans="1:18" ht="15">
      <c r="A52" s="5" t="s">
        <v>9</v>
      </c>
      <c r="B52" s="6">
        <v>7938</v>
      </c>
      <c r="C52" s="6">
        <v>7516</v>
      </c>
      <c r="D52" s="6">
        <v>7294</v>
      </c>
      <c r="E52" s="22">
        <v>7230</v>
      </c>
      <c r="F52" s="22">
        <v>7169</v>
      </c>
      <c r="G52" s="22">
        <v>7122</v>
      </c>
      <c r="H52" s="22">
        <v>7011</v>
      </c>
      <c r="I52" s="22">
        <v>7000</v>
      </c>
      <c r="J52" s="22">
        <v>6804</v>
      </c>
      <c r="K52" s="27">
        <f t="shared" si="0"/>
        <v>-2.8000000000000003</v>
      </c>
      <c r="L52" s="12"/>
      <c r="M52" s="12"/>
      <c r="Q52" s="32"/>
      <c r="R52" s="32"/>
    </row>
    <row r="53" spans="1:18" ht="15">
      <c r="A53" s="5" t="s">
        <v>10</v>
      </c>
      <c r="B53" s="6">
        <v>1675</v>
      </c>
      <c r="C53" s="6">
        <v>1451</v>
      </c>
      <c r="D53" s="6">
        <v>1291</v>
      </c>
      <c r="E53" s="22">
        <v>1167</v>
      </c>
      <c r="F53" s="22">
        <v>1177</v>
      </c>
      <c r="G53" s="22">
        <v>1146</v>
      </c>
      <c r="H53" s="22">
        <v>1150</v>
      </c>
      <c r="I53" s="22">
        <v>1172</v>
      </c>
      <c r="J53" s="22">
        <v>1171</v>
      </c>
      <c r="K53" s="27">
        <f t="shared" si="0"/>
        <v>-0.08532423208191127</v>
      </c>
      <c r="L53" s="12"/>
      <c r="M53" s="12"/>
      <c r="Q53" s="32"/>
      <c r="R53" s="32"/>
    </row>
    <row r="54" spans="1:18" ht="15">
      <c r="A54" s="5" t="s">
        <v>5</v>
      </c>
      <c r="B54" s="6">
        <v>1659</v>
      </c>
      <c r="C54" s="6">
        <v>1627</v>
      </c>
      <c r="D54" s="7">
        <v>1605</v>
      </c>
      <c r="E54" s="22">
        <v>1629</v>
      </c>
      <c r="F54" s="22">
        <v>1660</v>
      </c>
      <c r="G54" s="22">
        <v>1679</v>
      </c>
      <c r="H54" s="22">
        <v>1688</v>
      </c>
      <c r="I54" s="22">
        <v>1727</v>
      </c>
      <c r="J54" s="22">
        <v>1720</v>
      </c>
      <c r="K54" s="27">
        <f t="shared" si="0"/>
        <v>-0.4053271569195136</v>
      </c>
      <c r="L54" s="12"/>
      <c r="M54" s="12"/>
      <c r="Q54" s="32"/>
      <c r="R54" s="32"/>
    </row>
    <row r="55" spans="1:18" ht="15">
      <c r="A55" s="5" t="s">
        <v>6</v>
      </c>
      <c r="B55" s="6">
        <v>11610</v>
      </c>
      <c r="C55" s="6">
        <v>11773</v>
      </c>
      <c r="D55" s="6">
        <v>12045</v>
      </c>
      <c r="E55" s="22">
        <v>12501</v>
      </c>
      <c r="F55" s="22">
        <v>13086</v>
      </c>
      <c r="G55" s="22">
        <v>13438</v>
      </c>
      <c r="H55" s="22">
        <v>14105</v>
      </c>
      <c r="I55" s="22">
        <v>14742</v>
      </c>
      <c r="J55" s="22">
        <v>15143</v>
      </c>
      <c r="K55" s="27">
        <f t="shared" si="0"/>
        <v>2.7201193867860534</v>
      </c>
      <c r="L55" s="12"/>
      <c r="M55" s="12"/>
      <c r="Q55" s="32"/>
      <c r="R55" s="32"/>
    </row>
    <row r="56" spans="1:18" ht="15">
      <c r="A56" s="5" t="s">
        <v>11</v>
      </c>
      <c r="B56" s="6">
        <v>4624</v>
      </c>
      <c r="C56" s="6">
        <v>4487</v>
      </c>
      <c r="D56" s="6">
        <v>4388</v>
      </c>
      <c r="E56" s="22">
        <v>4338</v>
      </c>
      <c r="F56" s="22">
        <v>4261</v>
      </c>
      <c r="G56" s="22">
        <v>4154</v>
      </c>
      <c r="H56" s="22">
        <v>4042</v>
      </c>
      <c r="I56" s="22">
        <v>3948</v>
      </c>
      <c r="J56" s="22">
        <v>3896</v>
      </c>
      <c r="K56" s="27">
        <f t="shared" si="0"/>
        <v>-1.3171225937183384</v>
      </c>
      <c r="Q56" s="32"/>
      <c r="R56" s="32"/>
    </row>
    <row r="57" spans="1:18" ht="15">
      <c r="A57" s="8" t="s">
        <v>7</v>
      </c>
      <c r="B57" s="10">
        <f aca="true" t="shared" si="1" ref="B57:G57">SUM(B50:B56)</f>
        <v>119992</v>
      </c>
      <c r="C57" s="10">
        <f t="shared" si="1"/>
        <v>118394</v>
      </c>
      <c r="D57" s="10">
        <f t="shared" si="1"/>
        <v>118649</v>
      </c>
      <c r="E57" s="10">
        <f t="shared" si="1"/>
        <v>120154</v>
      </c>
      <c r="F57" s="10">
        <f t="shared" si="1"/>
        <v>123079</v>
      </c>
      <c r="G57" s="10">
        <f t="shared" si="1"/>
        <v>125609</v>
      </c>
      <c r="H57" s="10">
        <f>SUM(H50:H56)</f>
        <v>127945</v>
      </c>
      <c r="I57" s="10">
        <f>SUM(I50:I56)</f>
        <v>129370</v>
      </c>
      <c r="J57" s="10">
        <f>SUM(J50:J56)</f>
        <v>129324</v>
      </c>
      <c r="K57" s="27">
        <f>(J57-I57)/I57*100</f>
        <v>-0.03555692973641493</v>
      </c>
      <c r="Q57" s="32"/>
      <c r="R57" s="32"/>
    </row>
    <row r="58" spans="1:18" ht="15">
      <c r="A58" s="11"/>
      <c r="B58" s="6"/>
      <c r="C58" s="6"/>
      <c r="E58" s="27"/>
      <c r="F58" s="27"/>
      <c r="G58" s="27"/>
      <c r="H58" s="27"/>
      <c r="I58" s="27"/>
      <c r="J58" s="27"/>
      <c r="Q58" s="32"/>
      <c r="R58" s="32"/>
    </row>
    <row r="59" spans="1:18" ht="15.75" thickBot="1">
      <c r="A59" s="13" t="s">
        <v>8</v>
      </c>
      <c r="B59" s="14">
        <f>B50/207532*1000</f>
        <v>444.93379334271344</v>
      </c>
      <c r="C59" s="14">
        <f>C50/207802*1000</f>
        <v>440.0005774727866</v>
      </c>
      <c r="D59" s="14">
        <f>D50/208284*1000</f>
        <v>441.3685160646041</v>
      </c>
      <c r="E59" s="14">
        <f>E50/210059*1000</f>
        <v>443.6372638163564</v>
      </c>
      <c r="F59" s="14">
        <f>F50/211794*1000</f>
        <v>451.4953209250498</v>
      </c>
      <c r="G59" s="14">
        <f>G50/213657*1000</f>
        <v>458.543366236538</v>
      </c>
      <c r="H59" s="14">
        <f>H50/216511*1000</f>
        <v>461.1082115920208</v>
      </c>
      <c r="I59" s="37">
        <f>I50/216289*1000</f>
        <v>465.4651877811632</v>
      </c>
      <c r="J59" s="37">
        <f>J50/215760*1000</f>
        <v>465.6933629959214</v>
      </c>
      <c r="K59" s="34"/>
      <c r="Q59" s="32"/>
      <c r="R59" s="32"/>
    </row>
    <row r="60" ht="12.75">
      <c r="A60" s="25" t="s">
        <v>13</v>
      </c>
    </row>
    <row r="61" spans="6:8" ht="12.75">
      <c r="F61" s="36"/>
      <c r="G61" s="36"/>
      <c r="H61" s="35"/>
    </row>
    <row r="62" ht="12.75">
      <c r="J62" s="33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B57:J57 J45:L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2011-05-02T12:57:48Z</cp:lastPrinted>
  <dcterms:created xsi:type="dcterms:W3CDTF">1996-11-27T10:00:04Z</dcterms:created>
  <dcterms:modified xsi:type="dcterms:W3CDTF">2022-11-22T12:18:21Z</dcterms:modified>
  <cp:category/>
  <cp:version/>
  <cp:contentType/>
  <cp:contentStatus/>
</cp:coreProperties>
</file>